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DU LIEU  D\Nam 2020\BC Quy\"/>
    </mc:Choice>
  </mc:AlternateContent>
  <bookViews>
    <workbookView xWindow="0" yWindow="0" windowWidth="20490" windowHeight="7650" tabRatio="893" firstSheet="1" activeTab="2"/>
  </bookViews>
  <sheets>
    <sheet name="PL1 BC ĐH ĐẢNG BỘ" sheetId="29" state="hidden" r:id="rId1"/>
    <sheet name="PL 1" sheetId="30" r:id="rId2"/>
    <sheet name="BC TH 03T (PL 2)" sheetId="20" r:id="rId3"/>
    <sheet name="Điều trị 6T" sheetId="21" state="hidden" r:id="rId4"/>
    <sheet name="Dieu tri " sheetId="31" r:id="rId5"/>
    <sheet name="KCB BHYT " sheetId="22" state="hidden" r:id="rId6"/>
    <sheet name="sotret" sheetId="1" state="hidden" r:id="rId7"/>
    <sheet name="tamthan" sheetId="5" r:id="rId8"/>
    <sheet name="phong" sheetId="11" state="hidden" r:id="rId9"/>
    <sheet name="mat" sheetId="4" state="hidden" r:id="rId10"/>
    <sheet name="lao" sheetId="2" r:id="rId11"/>
    <sheet name="ARI" sheetId="7" r:id="rId12"/>
    <sheet name="VSATTP" sheetId="12" r:id="rId13"/>
    <sheet name="PC HIV" sheetId="17" state="hidden" r:id="rId14"/>
    <sheet name="PHCN" sheetId="6" r:id="rId15"/>
    <sheet name="TCMR" sheetId="13" r:id="rId16"/>
    <sheet name="VS moi truong " sheetId="16" r:id="rId17"/>
    <sheet name="y hoc lao dong " sheetId="15" state="hidden" r:id="rId18"/>
    <sheet name="nha hoc duong " sheetId="14" state="hidden" r:id="rId19"/>
    <sheet name="bỏ pc buou co" sheetId="19" state="hidden" r:id="rId20"/>
    <sheet name="BT.nhiem " sheetId="26" state="hidden" r:id="rId21"/>
    <sheet name="bo matuy" sheetId="9" state="hidden" r:id="rId22"/>
    <sheet name="BTN" sheetId="33" r:id="rId23"/>
    <sheet name="BVSK ba me " sheetId="25" r:id="rId24"/>
    <sheet name="BVSK tre em " sheetId="24" r:id="rId25"/>
    <sheet name="KQ KHHGĐ" sheetId="23" state="hidden" r:id="rId26"/>
    <sheet name="mac chet tai bien sk " sheetId="28" r:id="rId27"/>
    <sheet name="chong suy DD" sheetId="27" state="hidden" r:id="rId28"/>
    <sheet name="TV me" sheetId="34" state="hidden" r:id="rId29"/>
    <sheet name="TV me " sheetId="36" r:id="rId30"/>
    <sheet name="Thoi gian BC cac DV" sheetId="35" state="hidden" r:id="rId31"/>
  </sheets>
  <externalReferences>
    <externalReference r:id="rId32"/>
    <externalReference r:id="rId33"/>
  </externalReferences>
  <definedNames>
    <definedName name="_xlnm.Print_Titles" localSheetId="2">'BC TH 03T (PL 2)'!$27:$27</definedName>
    <definedName name="_xlnm.Print_Titles" localSheetId="4">'Dieu tri '!$3:$4</definedName>
    <definedName name="_xlnm.Print_Titles" localSheetId="3">'Điều trị 6T'!$4:$4</definedName>
    <definedName name="_xlnm.Print_Titles" localSheetId="1">'PL 1'!$6:$8</definedName>
  </definedNames>
  <calcPr calcId="162913"/>
</workbook>
</file>

<file path=xl/calcChain.xml><?xml version="1.0" encoding="utf-8"?>
<calcChain xmlns="http://schemas.openxmlformats.org/spreadsheetml/2006/main">
  <c r="I47" i="30" l="1"/>
  <c r="H138" i="20"/>
  <c r="H140" i="20"/>
  <c r="E81" i="20"/>
  <c r="H49" i="20"/>
  <c r="F123" i="20" l="1"/>
  <c r="F124" i="20"/>
  <c r="F125" i="20"/>
  <c r="F126" i="20"/>
  <c r="F122" i="20"/>
  <c r="H120" i="20"/>
  <c r="H121" i="20"/>
  <c r="H122" i="20"/>
  <c r="H123" i="20"/>
  <c r="H124" i="20"/>
  <c r="H125" i="20"/>
  <c r="H126" i="20"/>
  <c r="D118" i="20"/>
  <c r="E119" i="20"/>
  <c r="H119" i="20" s="1"/>
  <c r="G119" i="20"/>
  <c r="G118" i="20" s="1"/>
  <c r="E118" i="20" l="1"/>
  <c r="G48" i="20"/>
  <c r="G45" i="20"/>
  <c r="F42" i="20"/>
  <c r="F43" i="20"/>
  <c r="G40" i="20"/>
  <c r="G31" i="20"/>
  <c r="H118" i="20" l="1"/>
  <c r="F118" i="20"/>
  <c r="N10" i="17"/>
  <c r="K12" i="2" l="1"/>
  <c r="K14" i="5"/>
  <c r="H14" i="5"/>
  <c r="M14" i="16" l="1"/>
  <c r="K13" i="16"/>
  <c r="E6" i="16"/>
  <c r="E4" i="16"/>
  <c r="E5" i="16"/>
  <c r="F43" i="30"/>
  <c r="G187" i="20" l="1"/>
  <c r="D42" i="30" s="1"/>
  <c r="G188" i="20"/>
  <c r="G186" i="20"/>
  <c r="D41" i="30" s="1"/>
  <c r="E187" i="20"/>
  <c r="E186" i="20"/>
  <c r="G169" i="20"/>
  <c r="E169" i="20"/>
  <c r="G155" i="20"/>
  <c r="G150" i="20"/>
  <c r="D43" i="30" s="1"/>
  <c r="F160" i="20"/>
  <c r="G160" i="20"/>
  <c r="E160" i="20"/>
  <c r="D164" i="20"/>
  <c r="E155" i="20"/>
  <c r="D155" i="20"/>
  <c r="E150" i="20"/>
  <c r="G145" i="20"/>
  <c r="D145" i="20"/>
  <c r="AG201" i="20"/>
  <c r="D196" i="20"/>
  <c r="O50" i="31"/>
  <c r="N51" i="31"/>
  <c r="C53" i="31"/>
  <c r="Q34" i="31"/>
  <c r="F155" i="20" l="1"/>
  <c r="R51" i="31"/>
  <c r="K40" i="31" l="1"/>
  <c r="J50" i="31"/>
  <c r="Y9" i="31" l="1"/>
  <c r="Y8" i="31"/>
  <c r="Y5" i="31" s="1"/>
  <c r="Y7" i="31"/>
  <c r="Y6" i="31"/>
  <c r="X5" i="31"/>
  <c r="P51" i="31"/>
  <c r="M50" i="31"/>
  <c r="D199" i="20" l="1"/>
  <c r="D40" i="31"/>
  <c r="E49" i="31"/>
  <c r="F199" i="20"/>
  <c r="F206" i="20" l="1"/>
  <c r="K50" i="31"/>
  <c r="L50" i="31"/>
  <c r="Q50" i="31"/>
  <c r="F49" i="31"/>
  <c r="G49" i="31"/>
  <c r="H49" i="31"/>
  <c r="D49" i="31"/>
  <c r="S49" i="31"/>
  <c r="G47" i="30"/>
  <c r="J46" i="30"/>
  <c r="I46" i="30"/>
  <c r="G46" i="30"/>
  <c r="J44" i="30"/>
  <c r="I44" i="30"/>
  <c r="G44" i="30"/>
  <c r="G37" i="30"/>
  <c r="J36" i="30"/>
  <c r="H36" i="30"/>
  <c r="I36" i="30" s="1"/>
  <c r="G36" i="30"/>
  <c r="F35" i="30"/>
  <c r="G35" i="30" s="1"/>
  <c r="H33" i="30"/>
  <c r="J33" i="30" s="1"/>
  <c r="G33" i="30"/>
  <c r="F33" i="30"/>
  <c r="H32" i="30"/>
  <c r="J32" i="30" s="1"/>
  <c r="G32" i="30"/>
  <c r="H31" i="30"/>
  <c r="I31" i="30" s="1"/>
  <c r="G31" i="30"/>
  <c r="F31" i="30"/>
  <c r="F30" i="30"/>
  <c r="H30" i="30" s="1"/>
  <c r="F29" i="30"/>
  <c r="H29" i="30" s="1"/>
  <c r="E29" i="30"/>
  <c r="H28" i="30"/>
  <c r="I28" i="30" s="1"/>
  <c r="G28" i="30"/>
  <c r="F28" i="30"/>
  <c r="F27" i="30"/>
  <c r="H27" i="30" s="1"/>
  <c r="F26" i="30"/>
  <c r="H26" i="30" s="1"/>
  <c r="H25" i="30"/>
  <c r="J25" i="30" s="1"/>
  <c r="G25" i="30"/>
  <c r="F25" i="30"/>
  <c r="E24" i="30"/>
  <c r="E23" i="30" s="1"/>
  <c r="D23" i="30"/>
  <c r="J22" i="30"/>
  <c r="I22" i="30"/>
  <c r="H22" i="30"/>
  <c r="F22" i="30"/>
  <c r="G22" i="30" s="1"/>
  <c r="J21" i="30"/>
  <c r="H21" i="30"/>
  <c r="I21" i="30" s="1"/>
  <c r="G21" i="30"/>
  <c r="J20" i="30"/>
  <c r="H20" i="30"/>
  <c r="I20" i="30" s="1"/>
  <c r="G20" i="30"/>
  <c r="J19" i="30"/>
  <c r="I19" i="30"/>
  <c r="H19" i="30"/>
  <c r="G19" i="30"/>
  <c r="J18" i="30"/>
  <c r="I18" i="30"/>
  <c r="H18" i="30"/>
  <c r="G18" i="30"/>
  <c r="F17" i="30"/>
  <c r="G17" i="30" s="1"/>
  <c r="E17" i="30"/>
  <c r="D17" i="30"/>
  <c r="J16" i="30"/>
  <c r="I16" i="30"/>
  <c r="H16" i="30"/>
  <c r="G16" i="30"/>
  <c r="J15" i="30"/>
  <c r="I15" i="30"/>
  <c r="G15" i="30"/>
  <c r="J14" i="30"/>
  <c r="J13" i="30"/>
  <c r="I13" i="30"/>
  <c r="G13" i="30"/>
  <c r="J11" i="30"/>
  <c r="I11" i="30"/>
  <c r="G11" i="30"/>
  <c r="H10" i="30"/>
  <c r="J10" i="30" s="1"/>
  <c r="G10" i="30"/>
  <c r="F10" i="30"/>
  <c r="E10" i="30"/>
  <c r="D10" i="30"/>
  <c r="D9" i="30" s="1"/>
  <c r="F9" i="30"/>
  <c r="G9" i="30" s="1"/>
  <c r="E9" i="30"/>
  <c r="I26" i="30" l="1"/>
  <c r="H24" i="30"/>
  <c r="J26" i="30"/>
  <c r="I27" i="30"/>
  <c r="J27" i="30"/>
  <c r="I29" i="30"/>
  <c r="J29" i="30"/>
  <c r="J30" i="30"/>
  <c r="I30" i="30"/>
  <c r="G26" i="30"/>
  <c r="G29" i="30"/>
  <c r="I32" i="30"/>
  <c r="I10" i="30"/>
  <c r="H17" i="30"/>
  <c r="H9" i="30" s="1"/>
  <c r="F24" i="30"/>
  <c r="I25" i="30"/>
  <c r="G27" i="30"/>
  <c r="J28" i="30"/>
  <c r="G30" i="30"/>
  <c r="J31" i="30"/>
  <c r="I33" i="30"/>
  <c r="H35" i="30"/>
  <c r="H97" i="20"/>
  <c r="H186" i="20"/>
  <c r="F79" i="20"/>
  <c r="D13" i="5"/>
  <c r="E13" i="5" s="1"/>
  <c r="H13" i="5"/>
  <c r="K13" i="5"/>
  <c r="C46" i="31"/>
  <c r="H183" i="20"/>
  <c r="C10" i="22"/>
  <c r="C7" i="22" s="1"/>
  <c r="D9" i="22"/>
  <c r="C9" i="22"/>
  <c r="C199" i="20"/>
  <c r="I12" i="22"/>
  <c r="H12" i="22"/>
  <c r="E12" i="22"/>
  <c r="D12" i="22"/>
  <c r="D7" i="22"/>
  <c r="C12" i="22"/>
  <c r="I9" i="22"/>
  <c r="H9" i="22"/>
  <c r="D206" i="20"/>
  <c r="C206" i="20" s="1"/>
  <c r="G13" i="22"/>
  <c r="E195" i="20"/>
  <c r="G12" i="22"/>
  <c r="K54" i="31"/>
  <c r="F48" i="31"/>
  <c r="H48" i="31"/>
  <c r="D48" i="31"/>
  <c r="E129" i="20"/>
  <c r="H82" i="20"/>
  <c r="E40" i="20"/>
  <c r="B27" i="25"/>
  <c r="H182" i="20"/>
  <c r="H174" i="20"/>
  <c r="C22" i="31"/>
  <c r="C23" i="31"/>
  <c r="C51" i="31" s="1"/>
  <c r="C21" i="31"/>
  <c r="C49" i="31" s="1"/>
  <c r="Q20" i="31"/>
  <c r="Q48" i="31" s="1"/>
  <c r="O20" i="31"/>
  <c r="O48" i="31" s="1"/>
  <c r="F78" i="20"/>
  <c r="F95" i="20"/>
  <c r="H96" i="20"/>
  <c r="N14" i="24"/>
  <c r="K15" i="24" s="1"/>
  <c r="M20" i="31"/>
  <c r="E148" i="20"/>
  <c r="F148" i="20" s="1"/>
  <c r="E48" i="31"/>
  <c r="P14" i="24"/>
  <c r="D14" i="24"/>
  <c r="D40" i="20"/>
  <c r="J14" i="24"/>
  <c r="I14" i="16"/>
  <c r="L14" i="16"/>
  <c r="L12" i="13"/>
  <c r="C201" i="20"/>
  <c r="K10" i="7"/>
  <c r="M5" i="31"/>
  <c r="G35" i="20"/>
  <c r="F109" i="20"/>
  <c r="H25" i="20"/>
  <c r="H19" i="20"/>
  <c r="H24" i="20"/>
  <c r="H36" i="20"/>
  <c r="H37" i="20"/>
  <c r="F9" i="27"/>
  <c r="F13" i="27" s="1"/>
  <c r="G13" i="27" s="1"/>
  <c r="G6" i="27"/>
  <c r="J13" i="27"/>
  <c r="K13" i="27"/>
  <c r="D13" i="27"/>
  <c r="E13" i="27"/>
  <c r="C14" i="28"/>
  <c r="D14" i="28"/>
  <c r="F108" i="20"/>
  <c r="H8" i="20"/>
  <c r="H20" i="20"/>
  <c r="K12" i="7"/>
  <c r="G20" i="22"/>
  <c r="J20" i="22"/>
  <c r="H7" i="22"/>
  <c r="F82" i="20"/>
  <c r="F81" i="20"/>
  <c r="E24" i="16"/>
  <c r="K48" i="31"/>
  <c r="J48" i="31"/>
  <c r="I6" i="23"/>
  <c r="H99" i="20"/>
  <c r="H100" i="20"/>
  <c r="H13" i="4"/>
  <c r="K8" i="4"/>
  <c r="K6" i="4"/>
  <c r="D14" i="16"/>
  <c r="O34" i="31"/>
  <c r="H29" i="20"/>
  <c r="C11" i="31"/>
  <c r="F151" i="20"/>
  <c r="C196" i="20"/>
  <c r="D42" i="31"/>
  <c r="C42" i="31" s="1"/>
  <c r="H181" i="20"/>
  <c r="C43" i="31"/>
  <c r="C44" i="31"/>
  <c r="O6" i="24"/>
  <c r="M6" i="24"/>
  <c r="H29" i="12"/>
  <c r="I13" i="4"/>
  <c r="J13" i="4"/>
  <c r="K13" i="4" s="1"/>
  <c r="E9" i="11"/>
  <c r="G203" i="20"/>
  <c r="C203" i="20" s="1"/>
  <c r="D14" i="7"/>
  <c r="G129" i="20"/>
  <c r="H149" i="20"/>
  <c r="C205" i="20"/>
  <c r="C204" i="20"/>
  <c r="C197" i="20"/>
  <c r="C198" i="20"/>
  <c r="C200" i="20"/>
  <c r="C202" i="20"/>
  <c r="G192" i="20"/>
  <c r="G191" i="20"/>
  <c r="G190" i="20"/>
  <c r="G164" i="20"/>
  <c r="AD159" i="20"/>
  <c r="H155" i="20"/>
  <c r="D150" i="20"/>
  <c r="F150" i="20" s="1"/>
  <c r="F146" i="20"/>
  <c r="H143" i="20"/>
  <c r="F143" i="20"/>
  <c r="H142" i="20"/>
  <c r="F142" i="20"/>
  <c r="H141" i="20"/>
  <c r="F141" i="20"/>
  <c r="F140" i="20"/>
  <c r="F139" i="20"/>
  <c r="F138" i="20"/>
  <c r="G137" i="20"/>
  <c r="E137" i="20"/>
  <c r="H137" i="20" s="1"/>
  <c r="D137" i="20"/>
  <c r="J131" i="20"/>
  <c r="J130" i="20"/>
  <c r="H130" i="20"/>
  <c r="H114" i="20"/>
  <c r="H113" i="20"/>
  <c r="H112" i="20"/>
  <c r="H111" i="20"/>
  <c r="H110" i="20"/>
  <c r="H109" i="20"/>
  <c r="H108" i="20"/>
  <c r="H107" i="20"/>
  <c r="H105" i="20"/>
  <c r="G104" i="20"/>
  <c r="E104" i="20"/>
  <c r="H103" i="20"/>
  <c r="D103" i="20"/>
  <c r="F103" i="20" s="1"/>
  <c r="F99" i="20"/>
  <c r="H98" i="20"/>
  <c r="F98" i="20"/>
  <c r="H95" i="20"/>
  <c r="H94" i="20"/>
  <c r="F94" i="20"/>
  <c r="H93" i="20"/>
  <c r="F93" i="20"/>
  <c r="H91" i="20"/>
  <c r="F91" i="20"/>
  <c r="H90" i="20"/>
  <c r="F90" i="20"/>
  <c r="H89" i="20"/>
  <c r="F89" i="20"/>
  <c r="H88" i="20"/>
  <c r="F88" i="20"/>
  <c r="H87" i="20"/>
  <c r="F87" i="20"/>
  <c r="H86" i="20"/>
  <c r="F86" i="20"/>
  <c r="H85" i="20"/>
  <c r="F85" i="20"/>
  <c r="H84" i="20"/>
  <c r="F84" i="20"/>
  <c r="H81" i="20"/>
  <c r="H74" i="20"/>
  <c r="F74" i="20"/>
  <c r="H73" i="20"/>
  <c r="F73" i="20"/>
  <c r="H72" i="20"/>
  <c r="F72" i="20"/>
  <c r="H71" i="20"/>
  <c r="F71" i="20"/>
  <c r="H69" i="20"/>
  <c r="F69" i="20"/>
  <c r="H68" i="20"/>
  <c r="F68" i="20"/>
  <c r="H64" i="20"/>
  <c r="F64" i="20"/>
  <c r="H63" i="20"/>
  <c r="F63" i="20"/>
  <c r="H62" i="20"/>
  <c r="F62" i="20"/>
  <c r="H59" i="20"/>
  <c r="F59" i="20"/>
  <c r="H58" i="20"/>
  <c r="F58" i="20"/>
  <c r="H57" i="20"/>
  <c r="F57" i="20"/>
  <c r="H56" i="20"/>
  <c r="F56" i="20"/>
  <c r="H54" i="20"/>
  <c r="F54" i="20"/>
  <c r="H53" i="20"/>
  <c r="F53" i="20"/>
  <c r="H52" i="20"/>
  <c r="F52" i="20"/>
  <c r="G51" i="20"/>
  <c r="E51" i="20"/>
  <c r="D51" i="20"/>
  <c r="H50" i="20"/>
  <c r="F50" i="20"/>
  <c r="F49" i="20"/>
  <c r="E48" i="20"/>
  <c r="H48" i="20" s="1"/>
  <c r="D48" i="20"/>
  <c r="H47" i="20"/>
  <c r="F47" i="20"/>
  <c r="H46" i="20"/>
  <c r="F46" i="20"/>
  <c r="E45" i="20"/>
  <c r="H45" i="20" s="1"/>
  <c r="D45" i="20"/>
  <c r="H39" i="20"/>
  <c r="F39" i="20"/>
  <c r="F37" i="20"/>
  <c r="F36" i="20"/>
  <c r="E35" i="20"/>
  <c r="D35" i="20"/>
  <c r="F34" i="20"/>
  <c r="H33" i="20"/>
  <c r="F33" i="20"/>
  <c r="F32" i="20"/>
  <c r="E31" i="20"/>
  <c r="D31" i="20"/>
  <c r="F29" i="20"/>
  <c r="H26" i="20"/>
  <c r="H23" i="20"/>
  <c r="H22" i="20"/>
  <c r="H21" i="20"/>
  <c r="H18" i="20"/>
  <c r="H16" i="20"/>
  <c r="H15" i="20"/>
  <c r="H13" i="20"/>
  <c r="H12" i="20"/>
  <c r="H11" i="20"/>
  <c r="H9" i="20"/>
  <c r="H7" i="20"/>
  <c r="H146" i="20"/>
  <c r="G12" i="24"/>
  <c r="Q10" i="11"/>
  <c r="J22" i="22"/>
  <c r="G22" i="22"/>
  <c r="J21" i="22"/>
  <c r="G21" i="22"/>
  <c r="J19" i="22"/>
  <c r="G19" i="22"/>
  <c r="J18" i="22"/>
  <c r="G18" i="22"/>
  <c r="J17" i="22"/>
  <c r="G17" i="22"/>
  <c r="J16" i="22"/>
  <c r="G16" i="22"/>
  <c r="J15" i="22"/>
  <c r="G15" i="22"/>
  <c r="J14" i="22"/>
  <c r="G14" i="22"/>
  <c r="J13" i="22"/>
  <c r="J11" i="22"/>
  <c r="J10" i="22"/>
  <c r="G10" i="22"/>
  <c r="J9" i="22"/>
  <c r="G9" i="22"/>
  <c r="J8" i="22"/>
  <c r="G8" i="22"/>
  <c r="G7" i="22" s="1"/>
  <c r="F7" i="22"/>
  <c r="M12" i="29"/>
  <c r="M11" i="29"/>
  <c r="M9" i="29"/>
  <c r="O14" i="23"/>
  <c r="N14" i="23"/>
  <c r="R9" i="25"/>
  <c r="I12" i="25"/>
  <c r="AA23" i="33"/>
  <c r="G12" i="33"/>
  <c r="H12" i="33"/>
  <c r="I12" i="33"/>
  <c r="J12" i="33"/>
  <c r="K12" i="33"/>
  <c r="L12" i="33"/>
  <c r="M12" i="33"/>
  <c r="N12" i="33"/>
  <c r="O12" i="33"/>
  <c r="P12" i="33"/>
  <c r="Q12" i="33"/>
  <c r="R12" i="33"/>
  <c r="S12" i="33"/>
  <c r="T12" i="33"/>
  <c r="U12" i="33"/>
  <c r="V12" i="33"/>
  <c r="W12" i="33"/>
  <c r="X12" i="33"/>
  <c r="Y12" i="33"/>
  <c r="Z12" i="33"/>
  <c r="AA12" i="33"/>
  <c r="AB12" i="33"/>
  <c r="AC12" i="33"/>
  <c r="AD12" i="33"/>
  <c r="C23" i="33"/>
  <c r="D23" i="33"/>
  <c r="E23" i="33"/>
  <c r="F23" i="33"/>
  <c r="G23" i="33"/>
  <c r="H23" i="33"/>
  <c r="I23" i="33"/>
  <c r="J23" i="33"/>
  <c r="K23" i="33"/>
  <c r="L23" i="33"/>
  <c r="M23" i="33"/>
  <c r="N23" i="33"/>
  <c r="O23" i="33"/>
  <c r="P23" i="33"/>
  <c r="Q23" i="33"/>
  <c r="R23" i="33"/>
  <c r="S23" i="33"/>
  <c r="T23" i="33"/>
  <c r="U23" i="33"/>
  <c r="V23" i="33"/>
  <c r="W23" i="33"/>
  <c r="X23" i="33"/>
  <c r="Y23" i="33"/>
  <c r="Z23" i="33"/>
  <c r="AB23" i="33"/>
  <c r="AC23" i="33"/>
  <c r="AD23" i="33"/>
  <c r="G13" i="4"/>
  <c r="D7" i="5"/>
  <c r="I15" i="5"/>
  <c r="N13" i="6"/>
  <c r="N14" i="6"/>
  <c r="N15" i="6"/>
  <c r="N9" i="6"/>
  <c r="C14" i="7"/>
  <c r="E14" i="7" s="1"/>
  <c r="F14" i="7"/>
  <c r="G14" i="7"/>
  <c r="H14" i="7"/>
  <c r="I14" i="7" s="1"/>
  <c r="G16" i="2"/>
  <c r="H16" i="2" s="1"/>
  <c r="C16" i="2"/>
  <c r="D16" i="2"/>
  <c r="E16" i="2" s="1"/>
  <c r="D13" i="4"/>
  <c r="J54" i="31"/>
  <c r="J52" i="31"/>
  <c r="J29" i="31"/>
  <c r="F14" i="24"/>
  <c r="E14" i="24"/>
  <c r="C14" i="24"/>
  <c r="H14" i="24"/>
  <c r="K14" i="24"/>
  <c r="L14" i="24"/>
  <c r="C31" i="31"/>
  <c r="C32" i="31"/>
  <c r="C33" i="31"/>
  <c r="H173" i="20"/>
  <c r="C30" i="31"/>
  <c r="H170" i="20"/>
  <c r="C26" i="31"/>
  <c r="H166" i="20"/>
  <c r="C27" i="31"/>
  <c r="E167" i="20" s="1"/>
  <c r="E164" i="20" s="1"/>
  <c r="C28" i="31"/>
  <c r="C25" i="31"/>
  <c r="C17" i="31"/>
  <c r="C18" i="31"/>
  <c r="C55" i="31" s="1"/>
  <c r="C19" i="31"/>
  <c r="H159" i="20"/>
  <c r="C16" i="31"/>
  <c r="C14" i="31"/>
  <c r="C13" i="31"/>
  <c r="F153" i="20"/>
  <c r="C12" i="31"/>
  <c r="F152" i="20"/>
  <c r="Q16" i="6"/>
  <c r="P16" i="6"/>
  <c r="M16" i="6"/>
  <c r="L16" i="6"/>
  <c r="K16" i="6"/>
  <c r="J16" i="6"/>
  <c r="I16" i="6"/>
  <c r="H16" i="6"/>
  <c r="G16" i="6"/>
  <c r="F16" i="6"/>
  <c r="E16" i="6"/>
  <c r="D16" i="6"/>
  <c r="C16" i="6"/>
  <c r="C8" i="31"/>
  <c r="Q54" i="31"/>
  <c r="C6" i="31"/>
  <c r="C7" i="31"/>
  <c r="C9" i="31"/>
  <c r="C37" i="31"/>
  <c r="H176" i="20"/>
  <c r="C39" i="31"/>
  <c r="H178" i="20"/>
  <c r="C41" i="31"/>
  <c r="H180" i="20"/>
  <c r="C45" i="31"/>
  <c r="C47" i="31"/>
  <c r="H184" i="20"/>
  <c r="M34" i="31"/>
  <c r="Q5" i="31"/>
  <c r="O5" i="31"/>
  <c r="M29" i="31"/>
  <c r="O29" i="31"/>
  <c r="M24" i="31"/>
  <c r="O24" i="31"/>
  <c r="M15" i="31"/>
  <c r="O15" i="31"/>
  <c r="Q15" i="31"/>
  <c r="M10" i="31"/>
  <c r="O10" i="31"/>
  <c r="C34" i="31"/>
  <c r="Q29" i="31"/>
  <c r="Q24" i="31"/>
  <c r="Q10" i="31"/>
  <c r="R55" i="31"/>
  <c r="P55" i="31"/>
  <c r="N55" i="31"/>
  <c r="I52" i="31"/>
  <c r="O54" i="31"/>
  <c r="M54" i="31"/>
  <c r="L54" i="31"/>
  <c r="L52" i="31" s="1"/>
  <c r="K52" i="31"/>
  <c r="H52" i="31"/>
  <c r="G53" i="31"/>
  <c r="G52" i="31" s="1"/>
  <c r="F53" i="31"/>
  <c r="F52" i="31" s="1"/>
  <c r="E53" i="31"/>
  <c r="E52" i="31" s="1"/>
  <c r="D53" i="31"/>
  <c r="D52" i="31" s="1"/>
  <c r="I48" i="31"/>
  <c r="L48" i="31"/>
  <c r="G48" i="31"/>
  <c r="C38" i="31"/>
  <c r="H177" i="20"/>
  <c r="C36" i="31"/>
  <c r="H175" i="20"/>
  <c r="I29" i="31"/>
  <c r="L29" i="31"/>
  <c r="K29" i="31"/>
  <c r="H29" i="31"/>
  <c r="G29" i="31"/>
  <c r="F29" i="31"/>
  <c r="E29" i="31"/>
  <c r="D29" i="31"/>
  <c r="J24" i="31"/>
  <c r="I24" i="31"/>
  <c r="L24" i="31"/>
  <c r="K24" i="31"/>
  <c r="H24" i="31"/>
  <c r="G24" i="31"/>
  <c r="F24" i="31"/>
  <c r="E24" i="31"/>
  <c r="D24" i="31"/>
  <c r="J20" i="31"/>
  <c r="I20" i="31"/>
  <c r="L20" i="31"/>
  <c r="K20" i="31"/>
  <c r="H20" i="31"/>
  <c r="G20" i="31"/>
  <c r="F20" i="31"/>
  <c r="E20" i="31"/>
  <c r="D20" i="31"/>
  <c r="J15" i="31"/>
  <c r="I15" i="31"/>
  <c r="L15" i="31"/>
  <c r="K15" i="31"/>
  <c r="H15" i="31"/>
  <c r="G15" i="31"/>
  <c r="F15" i="31"/>
  <c r="E15" i="31"/>
  <c r="D15" i="31"/>
  <c r="J10" i="31"/>
  <c r="I10" i="31"/>
  <c r="L10" i="31"/>
  <c r="K10" i="31"/>
  <c r="H10" i="31"/>
  <c r="G10" i="31"/>
  <c r="F10" i="31"/>
  <c r="E10" i="31"/>
  <c r="D10" i="31"/>
  <c r="J5" i="31"/>
  <c r="I5" i="31"/>
  <c r="L5" i="31"/>
  <c r="K5" i="31"/>
  <c r="H5" i="31"/>
  <c r="G5" i="31"/>
  <c r="F5" i="31"/>
  <c r="E5" i="31"/>
  <c r="D5" i="31"/>
  <c r="I6" i="27"/>
  <c r="G7" i="27"/>
  <c r="I7" i="27"/>
  <c r="G8" i="27"/>
  <c r="I8" i="27"/>
  <c r="G9" i="27"/>
  <c r="I9" i="27"/>
  <c r="G10" i="27"/>
  <c r="I10" i="27"/>
  <c r="G11" i="27"/>
  <c r="I11" i="27"/>
  <c r="G12" i="27"/>
  <c r="I12" i="27"/>
  <c r="C13" i="27"/>
  <c r="H13" i="27"/>
  <c r="I13" i="27"/>
  <c r="L13" i="27"/>
  <c r="M13" i="27"/>
  <c r="N13" i="27"/>
  <c r="O13" i="27"/>
  <c r="P13" i="27"/>
  <c r="Q13" i="27"/>
  <c r="E14" i="28"/>
  <c r="F14" i="28"/>
  <c r="G14" i="28"/>
  <c r="H14" i="28"/>
  <c r="I14" i="28"/>
  <c r="J14" i="28"/>
  <c r="K14" i="28"/>
  <c r="L14" i="28"/>
  <c r="M14" i="28"/>
  <c r="N14" i="28"/>
  <c r="I7" i="23"/>
  <c r="I8" i="23"/>
  <c r="I9" i="23"/>
  <c r="I10" i="23"/>
  <c r="I11" i="23"/>
  <c r="I12" i="23"/>
  <c r="I13" i="23"/>
  <c r="O15" i="23"/>
  <c r="P15" i="23"/>
  <c r="G6" i="24"/>
  <c r="I6" i="24"/>
  <c r="Q6" i="24"/>
  <c r="G7" i="24"/>
  <c r="I7" i="24"/>
  <c r="M7" i="24"/>
  <c r="O7" i="24"/>
  <c r="Q7" i="24"/>
  <c r="G8" i="24"/>
  <c r="I8" i="24"/>
  <c r="M8" i="24"/>
  <c r="O8" i="24"/>
  <c r="Q8" i="24"/>
  <c r="G9" i="24"/>
  <c r="I9" i="24"/>
  <c r="M9" i="24"/>
  <c r="O9" i="24"/>
  <c r="Q9" i="24"/>
  <c r="G10" i="24"/>
  <c r="I10" i="24"/>
  <c r="M10" i="24"/>
  <c r="O10" i="24"/>
  <c r="Q10" i="24"/>
  <c r="G11" i="24"/>
  <c r="I11" i="24"/>
  <c r="M11" i="24"/>
  <c r="O11" i="24"/>
  <c r="Q11" i="24"/>
  <c r="M12" i="24"/>
  <c r="O12" i="24"/>
  <c r="Q12" i="24"/>
  <c r="E6" i="25"/>
  <c r="G6" i="25"/>
  <c r="I6" i="25"/>
  <c r="N6" i="25"/>
  <c r="P6" i="25"/>
  <c r="R6" i="25"/>
  <c r="T6" i="25"/>
  <c r="E7" i="25"/>
  <c r="G7" i="25"/>
  <c r="I7" i="25"/>
  <c r="N7" i="25"/>
  <c r="P7" i="25"/>
  <c r="R7" i="25"/>
  <c r="T7" i="25"/>
  <c r="E8" i="25"/>
  <c r="G8" i="25"/>
  <c r="I8" i="25"/>
  <c r="N8" i="25"/>
  <c r="P8" i="25"/>
  <c r="R8" i="25"/>
  <c r="T8" i="25"/>
  <c r="E9" i="25"/>
  <c r="G9" i="25"/>
  <c r="I9" i="25"/>
  <c r="N9" i="25"/>
  <c r="P9" i="25"/>
  <c r="T9" i="25"/>
  <c r="E10" i="25"/>
  <c r="G10" i="25"/>
  <c r="I10" i="25"/>
  <c r="N10" i="25"/>
  <c r="P10" i="25"/>
  <c r="R10" i="25"/>
  <c r="T10" i="25"/>
  <c r="E11" i="25"/>
  <c r="G11" i="25"/>
  <c r="I11" i="25"/>
  <c r="N11" i="25"/>
  <c r="P11" i="25"/>
  <c r="R11" i="25"/>
  <c r="T11" i="25"/>
  <c r="E12" i="25"/>
  <c r="G12" i="25"/>
  <c r="N12" i="25"/>
  <c r="P12" i="25"/>
  <c r="R12" i="25"/>
  <c r="T12" i="25"/>
  <c r="C15" i="25"/>
  <c r="D15" i="25"/>
  <c r="F15" i="25"/>
  <c r="F16" i="25" s="1"/>
  <c r="H15" i="25"/>
  <c r="I15" i="25" s="1"/>
  <c r="J15" i="25"/>
  <c r="K15" i="25"/>
  <c r="L15" i="25"/>
  <c r="M15" i="25"/>
  <c r="N15" i="25" s="1"/>
  <c r="O15" i="25"/>
  <c r="Q15" i="25"/>
  <c r="S15" i="25"/>
  <c r="U15" i="25"/>
  <c r="V15" i="25"/>
  <c r="G13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Y13" i="26"/>
  <c r="Z13" i="26"/>
  <c r="AA13" i="26"/>
  <c r="AB13" i="26"/>
  <c r="AC13" i="26"/>
  <c r="AD13" i="26"/>
  <c r="C24" i="26"/>
  <c r="D24" i="26"/>
  <c r="E24" i="26"/>
  <c r="F24" i="26"/>
  <c r="G24" i="26"/>
  <c r="H24" i="26"/>
  <c r="I24" i="26"/>
  <c r="J24" i="26"/>
  <c r="K24" i="26"/>
  <c r="L24" i="26"/>
  <c r="M24" i="26"/>
  <c r="N24" i="26"/>
  <c r="O24" i="26"/>
  <c r="P24" i="26"/>
  <c r="Q24" i="26"/>
  <c r="R24" i="26"/>
  <c r="S24" i="26"/>
  <c r="T24" i="26"/>
  <c r="U24" i="26"/>
  <c r="V24" i="26"/>
  <c r="W24" i="26"/>
  <c r="X24" i="26"/>
  <c r="Y24" i="26"/>
  <c r="Z24" i="26"/>
  <c r="AA24" i="26"/>
  <c r="AB24" i="26"/>
  <c r="AC24" i="26"/>
  <c r="AD24" i="26"/>
  <c r="J5" i="19"/>
  <c r="N5" i="19"/>
  <c r="J6" i="19"/>
  <c r="N6" i="19"/>
  <c r="J7" i="19"/>
  <c r="N7" i="19"/>
  <c r="J8" i="19"/>
  <c r="N8" i="19"/>
  <c r="J9" i="19"/>
  <c r="N9" i="19"/>
  <c r="J10" i="19"/>
  <c r="N10" i="19"/>
  <c r="R12" i="19"/>
  <c r="C13" i="19"/>
  <c r="D13" i="19"/>
  <c r="E13" i="19"/>
  <c r="G13" i="19"/>
  <c r="H13" i="19"/>
  <c r="I13" i="19"/>
  <c r="J13" i="19" s="1"/>
  <c r="K13" i="19"/>
  <c r="L13" i="19"/>
  <c r="M13" i="19"/>
  <c r="N13" i="19" s="1"/>
  <c r="O13" i="19"/>
  <c r="P13" i="19"/>
  <c r="Q13" i="19"/>
  <c r="R13" i="19" s="1"/>
  <c r="F19" i="19"/>
  <c r="N19" i="19"/>
  <c r="F20" i="19"/>
  <c r="N20" i="19"/>
  <c r="F21" i="19"/>
  <c r="N21" i="19"/>
  <c r="F22" i="19"/>
  <c r="N22" i="19"/>
  <c r="F23" i="19"/>
  <c r="N23" i="19"/>
  <c r="J24" i="19"/>
  <c r="N24" i="19"/>
  <c r="C25" i="19"/>
  <c r="D25" i="19"/>
  <c r="E25" i="19"/>
  <c r="F25" i="19" s="1"/>
  <c r="G25" i="19"/>
  <c r="J25" i="19"/>
  <c r="K25" i="19"/>
  <c r="L25" i="19"/>
  <c r="M25" i="19"/>
  <c r="F5" i="14"/>
  <c r="J5" i="14"/>
  <c r="M5" i="14"/>
  <c r="M12" i="14" s="1"/>
  <c r="N12" i="14" s="1"/>
  <c r="F6" i="14"/>
  <c r="J6" i="14"/>
  <c r="M6" i="14"/>
  <c r="N6" i="14" s="1"/>
  <c r="F7" i="14"/>
  <c r="J7" i="14"/>
  <c r="M7" i="14"/>
  <c r="N7" i="14" s="1"/>
  <c r="F8" i="14"/>
  <c r="J8" i="14"/>
  <c r="M8" i="14"/>
  <c r="N8" i="14" s="1"/>
  <c r="F9" i="14"/>
  <c r="J9" i="14"/>
  <c r="M9" i="14"/>
  <c r="N9" i="14" s="1"/>
  <c r="F10" i="14"/>
  <c r="J10" i="14"/>
  <c r="M10" i="14"/>
  <c r="N10" i="14" s="1"/>
  <c r="F11" i="14"/>
  <c r="J11" i="14"/>
  <c r="M11" i="14"/>
  <c r="N11" i="14" s="1"/>
  <c r="C12" i="14"/>
  <c r="D12" i="14"/>
  <c r="E12" i="14"/>
  <c r="F12" i="14" s="1"/>
  <c r="G12" i="14"/>
  <c r="H12" i="14"/>
  <c r="I12" i="14"/>
  <c r="J12" i="14" s="1"/>
  <c r="K12" i="14"/>
  <c r="L12" i="14"/>
  <c r="F16" i="14"/>
  <c r="I16" i="14"/>
  <c r="J16" i="14"/>
  <c r="F17" i="14"/>
  <c r="I17" i="14"/>
  <c r="J17" i="14" s="1"/>
  <c r="F18" i="14"/>
  <c r="I18" i="14"/>
  <c r="J18" i="14"/>
  <c r="F19" i="14"/>
  <c r="I19" i="14"/>
  <c r="J19" i="14" s="1"/>
  <c r="F20" i="14"/>
  <c r="I20" i="14"/>
  <c r="J20" i="14"/>
  <c r="F21" i="14"/>
  <c r="I21" i="14"/>
  <c r="J21" i="14" s="1"/>
  <c r="F22" i="14"/>
  <c r="I22" i="14"/>
  <c r="J22" i="14"/>
  <c r="C23" i="14"/>
  <c r="D23" i="14"/>
  <c r="E23" i="14"/>
  <c r="F23" i="14"/>
  <c r="G23" i="14"/>
  <c r="H23" i="14"/>
  <c r="F5" i="15"/>
  <c r="J5" i="15"/>
  <c r="N5" i="15"/>
  <c r="R5" i="15"/>
  <c r="F6" i="15"/>
  <c r="N6" i="15"/>
  <c r="R6" i="15"/>
  <c r="F7" i="15"/>
  <c r="N7" i="15"/>
  <c r="R7" i="15"/>
  <c r="F8" i="15"/>
  <c r="N8" i="15"/>
  <c r="R8" i="15"/>
  <c r="F9" i="15"/>
  <c r="N9" i="15"/>
  <c r="R9" i="15"/>
  <c r="F10" i="15"/>
  <c r="N10" i="15"/>
  <c r="R10" i="15"/>
  <c r="F11" i="15"/>
  <c r="N11" i="15"/>
  <c r="R11" i="15"/>
  <c r="F12" i="15"/>
  <c r="J12" i="15"/>
  <c r="N12" i="15"/>
  <c r="R12" i="15"/>
  <c r="C13" i="15"/>
  <c r="D13" i="15"/>
  <c r="E13" i="15"/>
  <c r="G13" i="15"/>
  <c r="J13" i="15" s="1"/>
  <c r="H13" i="15"/>
  <c r="I13" i="15"/>
  <c r="K13" i="15"/>
  <c r="L13" i="15"/>
  <c r="M13" i="15"/>
  <c r="N13" i="15"/>
  <c r="O13" i="15"/>
  <c r="P13" i="15"/>
  <c r="Q13" i="15"/>
  <c r="R13" i="15"/>
  <c r="D26" i="15"/>
  <c r="E26" i="15"/>
  <c r="F26" i="15" s="1"/>
  <c r="H26" i="15"/>
  <c r="I26" i="15"/>
  <c r="J26" i="15"/>
  <c r="L26" i="15"/>
  <c r="M26" i="15"/>
  <c r="N26" i="15" s="1"/>
  <c r="P26" i="15"/>
  <c r="Q26" i="15"/>
  <c r="R26" i="15"/>
  <c r="H4" i="16"/>
  <c r="K4" i="16"/>
  <c r="N4" i="16"/>
  <c r="H5" i="16"/>
  <c r="K5" i="16"/>
  <c r="N5" i="16"/>
  <c r="H6" i="16"/>
  <c r="K6" i="16"/>
  <c r="N6" i="16"/>
  <c r="E7" i="16"/>
  <c r="H7" i="16"/>
  <c r="K7" i="16"/>
  <c r="N7" i="16"/>
  <c r="E8" i="16"/>
  <c r="H8" i="16"/>
  <c r="K8" i="16"/>
  <c r="N8" i="16"/>
  <c r="H9" i="16"/>
  <c r="K9" i="16"/>
  <c r="N9" i="16"/>
  <c r="H10" i="16"/>
  <c r="K10" i="16"/>
  <c r="N10" i="16"/>
  <c r="E11" i="16"/>
  <c r="E13" i="16"/>
  <c r="C14" i="16"/>
  <c r="F14" i="16"/>
  <c r="G14" i="16"/>
  <c r="J14" i="16"/>
  <c r="N14" i="16"/>
  <c r="E18" i="16"/>
  <c r="H18" i="16"/>
  <c r="K18" i="16"/>
  <c r="N18" i="16"/>
  <c r="E19" i="16"/>
  <c r="H19" i="16"/>
  <c r="K19" i="16"/>
  <c r="N19" i="16"/>
  <c r="E20" i="16"/>
  <c r="H20" i="16"/>
  <c r="K20" i="16"/>
  <c r="N20" i="16"/>
  <c r="E21" i="16"/>
  <c r="H21" i="16"/>
  <c r="K21" i="16"/>
  <c r="N21" i="16"/>
  <c r="E22" i="16"/>
  <c r="H22" i="16"/>
  <c r="K22" i="16"/>
  <c r="N22" i="16"/>
  <c r="E23" i="16"/>
  <c r="H23" i="16"/>
  <c r="K23" i="16"/>
  <c r="N23" i="16"/>
  <c r="H24" i="16"/>
  <c r="K24" i="16"/>
  <c r="N24" i="16"/>
  <c r="C25" i="16"/>
  <c r="D25" i="16"/>
  <c r="F25" i="16"/>
  <c r="G25" i="16"/>
  <c r="H25" i="16" s="1"/>
  <c r="I25" i="16"/>
  <c r="J25" i="16"/>
  <c r="L25" i="16"/>
  <c r="M25" i="16"/>
  <c r="N25" i="16" s="1"/>
  <c r="E5" i="13"/>
  <c r="H5" i="13"/>
  <c r="K5" i="13"/>
  <c r="N5" i="13"/>
  <c r="E6" i="13"/>
  <c r="H6" i="13"/>
  <c r="K6" i="13"/>
  <c r="N6" i="13"/>
  <c r="E7" i="13"/>
  <c r="H7" i="13"/>
  <c r="K7" i="13"/>
  <c r="N7" i="13"/>
  <c r="E8" i="13"/>
  <c r="H8" i="13"/>
  <c r="K8" i="13"/>
  <c r="N8" i="13"/>
  <c r="E9" i="13"/>
  <c r="H9" i="13"/>
  <c r="K9" i="13"/>
  <c r="N9" i="13"/>
  <c r="E10" i="13"/>
  <c r="H10" i="13"/>
  <c r="K10" i="13"/>
  <c r="N10" i="13"/>
  <c r="E11" i="13"/>
  <c r="H11" i="13"/>
  <c r="K11" i="13"/>
  <c r="N11" i="13"/>
  <c r="C12" i="13"/>
  <c r="E12" i="13" s="1"/>
  <c r="D12" i="13"/>
  <c r="F12" i="13"/>
  <c r="G12" i="13"/>
  <c r="I12" i="13"/>
  <c r="J12" i="13"/>
  <c r="M12" i="13"/>
  <c r="N12" i="13" s="1"/>
  <c r="E16" i="13"/>
  <c r="H16" i="13"/>
  <c r="E17" i="13"/>
  <c r="H17" i="13"/>
  <c r="E18" i="13"/>
  <c r="H18" i="13"/>
  <c r="E19" i="13"/>
  <c r="H19" i="13"/>
  <c r="E20" i="13"/>
  <c r="H20" i="13"/>
  <c r="E21" i="13"/>
  <c r="H21" i="13"/>
  <c r="E22" i="13"/>
  <c r="H22" i="13"/>
  <c r="C23" i="13"/>
  <c r="D23" i="13"/>
  <c r="F23" i="13"/>
  <c r="G23" i="13"/>
  <c r="D30" i="13"/>
  <c r="E30" i="13" s="1"/>
  <c r="D37" i="13"/>
  <c r="E37" i="13" s="1"/>
  <c r="D31" i="13"/>
  <c r="E31" i="13"/>
  <c r="D32" i="13"/>
  <c r="E32" i="13" s="1"/>
  <c r="D33" i="13"/>
  <c r="E33" i="13"/>
  <c r="D34" i="13"/>
  <c r="E34" i="13" s="1"/>
  <c r="D35" i="13"/>
  <c r="E35" i="13"/>
  <c r="C37" i="13"/>
  <c r="F37" i="13"/>
  <c r="G37" i="13"/>
  <c r="H37" i="13"/>
  <c r="I37" i="13"/>
  <c r="J37" i="13"/>
  <c r="K37" i="13"/>
  <c r="L37" i="13"/>
  <c r="M37" i="13"/>
  <c r="N37" i="13"/>
  <c r="C15" i="17"/>
  <c r="D15" i="17"/>
  <c r="E15" i="17"/>
  <c r="F15" i="17"/>
  <c r="G15" i="17"/>
  <c r="H15" i="17"/>
  <c r="I15" i="17"/>
  <c r="J15" i="17"/>
  <c r="K15" i="17"/>
  <c r="P7" i="12"/>
  <c r="P8" i="12"/>
  <c r="P9" i="12"/>
  <c r="P10" i="12"/>
  <c r="P11" i="12"/>
  <c r="P12" i="12"/>
  <c r="P13" i="12"/>
  <c r="N14" i="12"/>
  <c r="O14" i="12"/>
  <c r="E22" i="12"/>
  <c r="H22" i="12"/>
  <c r="M22" i="12"/>
  <c r="P22" i="12"/>
  <c r="S22" i="12"/>
  <c r="E23" i="12"/>
  <c r="H23" i="12"/>
  <c r="M23" i="12"/>
  <c r="P23" i="12"/>
  <c r="S23" i="12"/>
  <c r="E24" i="12"/>
  <c r="H24" i="12"/>
  <c r="M24" i="12"/>
  <c r="P24" i="12"/>
  <c r="S24" i="12"/>
  <c r="E25" i="12"/>
  <c r="H25" i="12"/>
  <c r="M25" i="12"/>
  <c r="P25" i="12"/>
  <c r="S25" i="12"/>
  <c r="E26" i="12"/>
  <c r="H26" i="12"/>
  <c r="M26" i="12"/>
  <c r="P26" i="12"/>
  <c r="S26" i="12"/>
  <c r="E27" i="12"/>
  <c r="H27" i="12"/>
  <c r="M27" i="12"/>
  <c r="P27" i="12"/>
  <c r="S27" i="12"/>
  <c r="E28" i="12"/>
  <c r="H28" i="12"/>
  <c r="M28" i="12"/>
  <c r="P28" i="12"/>
  <c r="S28" i="12"/>
  <c r="E29" i="12"/>
  <c r="P29" i="12"/>
  <c r="S29" i="12"/>
  <c r="E30" i="12"/>
  <c r="C31" i="12"/>
  <c r="D31" i="12"/>
  <c r="F31" i="12"/>
  <c r="G31" i="12"/>
  <c r="H31" i="12" s="1"/>
  <c r="I31" i="12"/>
  <c r="J31" i="12"/>
  <c r="K31" i="12"/>
  <c r="L31" i="12"/>
  <c r="N31" i="12"/>
  <c r="O31" i="12"/>
  <c r="Q31" i="12"/>
  <c r="R31" i="12"/>
  <c r="T31" i="12"/>
  <c r="E6" i="7"/>
  <c r="I6" i="7"/>
  <c r="E7" i="7"/>
  <c r="I7" i="7"/>
  <c r="K7" i="7"/>
  <c r="E8" i="7"/>
  <c r="I8" i="7"/>
  <c r="K8" i="7"/>
  <c r="E9" i="7"/>
  <c r="I9" i="7"/>
  <c r="K9" i="7"/>
  <c r="E10" i="7"/>
  <c r="I10" i="7"/>
  <c r="E11" i="7"/>
  <c r="I11" i="7"/>
  <c r="K11" i="7"/>
  <c r="E12" i="7"/>
  <c r="I12" i="7"/>
  <c r="J14" i="7"/>
  <c r="E6" i="2"/>
  <c r="H6" i="2"/>
  <c r="K6" i="2"/>
  <c r="N6" i="2"/>
  <c r="E7" i="2"/>
  <c r="H7" i="2"/>
  <c r="N7" i="2"/>
  <c r="E8" i="2"/>
  <c r="H8" i="2"/>
  <c r="K8" i="2"/>
  <c r="N8" i="2"/>
  <c r="E9" i="2"/>
  <c r="H9" i="2"/>
  <c r="K9" i="2"/>
  <c r="N9" i="2"/>
  <c r="E10" i="2"/>
  <c r="H10" i="2"/>
  <c r="K10" i="2"/>
  <c r="N10" i="2"/>
  <c r="E11" i="2"/>
  <c r="H11" i="2"/>
  <c r="K11" i="2"/>
  <c r="N11" i="2"/>
  <c r="E12" i="2"/>
  <c r="H12" i="2"/>
  <c r="N12" i="2"/>
  <c r="E13" i="2"/>
  <c r="H13" i="2"/>
  <c r="K13" i="2"/>
  <c r="N13" i="2"/>
  <c r="E14" i="2"/>
  <c r="H14" i="2"/>
  <c r="K14" i="2"/>
  <c r="N14" i="2"/>
  <c r="E15" i="2"/>
  <c r="H15" i="2"/>
  <c r="K15" i="2"/>
  <c r="N15" i="2"/>
  <c r="F16" i="2"/>
  <c r="I16" i="2"/>
  <c r="J16" i="2"/>
  <c r="L16" i="2"/>
  <c r="M16" i="2"/>
  <c r="E5" i="4"/>
  <c r="E6" i="4"/>
  <c r="E7" i="4"/>
  <c r="E8" i="4"/>
  <c r="E9" i="4"/>
  <c r="E10" i="4"/>
  <c r="E11" i="4"/>
  <c r="F13" i="4"/>
  <c r="H7" i="11"/>
  <c r="N7" i="11"/>
  <c r="N8" i="11"/>
  <c r="H9" i="11"/>
  <c r="N9" i="11"/>
  <c r="H10" i="11"/>
  <c r="N10" i="11"/>
  <c r="N11" i="11"/>
  <c r="N12" i="11"/>
  <c r="C13" i="11"/>
  <c r="E13" i="11" s="1"/>
  <c r="D13" i="11"/>
  <c r="F13" i="11"/>
  <c r="G13" i="11"/>
  <c r="I13" i="11"/>
  <c r="K13" i="11" s="1"/>
  <c r="J13" i="11"/>
  <c r="L13" i="11"/>
  <c r="M13" i="11"/>
  <c r="O13" i="11"/>
  <c r="P13" i="11"/>
  <c r="E7" i="5"/>
  <c r="H7" i="5"/>
  <c r="K7" i="5"/>
  <c r="D8" i="5"/>
  <c r="E8" i="5" s="1"/>
  <c r="H8" i="5"/>
  <c r="K8" i="5"/>
  <c r="D9" i="5"/>
  <c r="H9" i="5"/>
  <c r="K9" i="5"/>
  <c r="D10" i="5"/>
  <c r="E10" i="5" s="1"/>
  <c r="H10" i="5"/>
  <c r="K10" i="5"/>
  <c r="D11" i="5"/>
  <c r="E11" i="5" s="1"/>
  <c r="H11" i="5"/>
  <c r="K11" i="5"/>
  <c r="D12" i="5"/>
  <c r="E12" i="5" s="1"/>
  <c r="H12" i="5"/>
  <c r="K12" i="5"/>
  <c r="D14" i="5"/>
  <c r="E14" i="5" s="1"/>
  <c r="F15" i="5"/>
  <c r="G15" i="5"/>
  <c r="J15" i="5"/>
  <c r="K15" i="5" s="1"/>
  <c r="E20" i="5"/>
  <c r="K20" i="5"/>
  <c r="E21" i="5"/>
  <c r="K21" i="5"/>
  <c r="E22" i="5"/>
  <c r="K22" i="5"/>
  <c r="E23" i="5"/>
  <c r="K23" i="5"/>
  <c r="E24" i="5"/>
  <c r="K24" i="5"/>
  <c r="E25" i="5"/>
  <c r="K25" i="5"/>
  <c r="E26" i="5"/>
  <c r="K26" i="5"/>
  <c r="C29" i="5"/>
  <c r="D29" i="5"/>
  <c r="F29" i="5"/>
  <c r="G29" i="5"/>
  <c r="I29" i="5"/>
  <c r="J29" i="5"/>
  <c r="E6" i="1"/>
  <c r="I6" i="1"/>
  <c r="L6" i="1"/>
  <c r="O6" i="1"/>
  <c r="E7" i="1"/>
  <c r="I7" i="1"/>
  <c r="L7" i="1"/>
  <c r="O7" i="1"/>
  <c r="E8" i="1"/>
  <c r="I8" i="1"/>
  <c r="L8" i="1"/>
  <c r="O8" i="1"/>
  <c r="R8" i="1"/>
  <c r="E9" i="1"/>
  <c r="I9" i="1"/>
  <c r="L9" i="1"/>
  <c r="O9" i="1"/>
  <c r="R9" i="1"/>
  <c r="E10" i="1"/>
  <c r="I10" i="1"/>
  <c r="L10" i="1"/>
  <c r="O10" i="1"/>
  <c r="R10" i="1"/>
  <c r="E11" i="1"/>
  <c r="I11" i="1"/>
  <c r="O11" i="1"/>
  <c r="R11" i="1"/>
  <c r="E12" i="1"/>
  <c r="I12" i="1"/>
  <c r="L12" i="1"/>
  <c r="O12" i="1"/>
  <c r="R12" i="1"/>
  <c r="C13" i="1"/>
  <c r="J13" i="1"/>
  <c r="M13" i="1"/>
  <c r="O13" i="1" s="1"/>
  <c r="N13" i="1"/>
  <c r="P13" i="1"/>
  <c r="Q13" i="1"/>
  <c r="R13" i="1" s="1"/>
  <c r="D5" i="21"/>
  <c r="E5" i="21"/>
  <c r="F5" i="21"/>
  <c r="C5" i="21" s="1"/>
  <c r="G5" i="21"/>
  <c r="H5" i="21"/>
  <c r="I5" i="21"/>
  <c r="J5" i="21"/>
  <c r="K5" i="21"/>
  <c r="L5" i="21"/>
  <c r="M5" i="21"/>
  <c r="N5" i="21"/>
  <c r="O5" i="21"/>
  <c r="P5" i="21"/>
  <c r="Q5" i="21"/>
  <c r="R5" i="21"/>
  <c r="C6" i="21"/>
  <c r="C7" i="21"/>
  <c r="C48" i="21"/>
  <c r="C8" i="21"/>
  <c r="C9" i="21"/>
  <c r="C10" i="21"/>
  <c r="D11" i="21"/>
  <c r="C11" i="21" s="1"/>
  <c r="E11" i="21"/>
  <c r="F11" i="21"/>
  <c r="G11" i="21"/>
  <c r="H11" i="21"/>
  <c r="I11" i="21"/>
  <c r="J11" i="21"/>
  <c r="K11" i="21"/>
  <c r="L11" i="21"/>
  <c r="M11" i="21"/>
  <c r="N11" i="21"/>
  <c r="O11" i="21"/>
  <c r="P11" i="21"/>
  <c r="Q11" i="21"/>
  <c r="R11" i="21"/>
  <c r="C12" i="21"/>
  <c r="C13" i="21"/>
  <c r="C14" i="21"/>
  <c r="C15" i="21"/>
  <c r="D16" i="21"/>
  <c r="E16" i="21"/>
  <c r="C16" i="21" s="1"/>
  <c r="F16" i="21"/>
  <c r="G16" i="21"/>
  <c r="H16" i="21"/>
  <c r="I16" i="21"/>
  <c r="J16" i="21"/>
  <c r="K16" i="21"/>
  <c r="L16" i="21"/>
  <c r="M16" i="21"/>
  <c r="N16" i="21"/>
  <c r="O16" i="21"/>
  <c r="P16" i="21"/>
  <c r="Q16" i="21"/>
  <c r="R16" i="21"/>
  <c r="C17" i="21"/>
  <c r="C18" i="21"/>
  <c r="C19" i="21"/>
  <c r="C20" i="21"/>
  <c r="D21" i="21"/>
  <c r="C21" i="21" s="1"/>
  <c r="E21" i="21"/>
  <c r="F21" i="21"/>
  <c r="G21" i="21"/>
  <c r="H21" i="21"/>
  <c r="I21" i="21"/>
  <c r="J21" i="21"/>
  <c r="K21" i="21"/>
  <c r="L21" i="21"/>
  <c r="M21" i="21"/>
  <c r="N21" i="21"/>
  <c r="O21" i="21"/>
  <c r="P21" i="21"/>
  <c r="Q21" i="21"/>
  <c r="R21" i="21"/>
  <c r="C22" i="21"/>
  <c r="C47" i="21" s="1"/>
  <c r="C23" i="21"/>
  <c r="C24" i="21"/>
  <c r="C53" i="21" s="1"/>
  <c r="D25" i="21"/>
  <c r="E25" i="21"/>
  <c r="F25" i="21"/>
  <c r="C25" i="21" s="1"/>
  <c r="G25" i="21"/>
  <c r="H25" i="21"/>
  <c r="I25" i="21"/>
  <c r="J25" i="21"/>
  <c r="K25" i="21"/>
  <c r="L25" i="21"/>
  <c r="M25" i="21"/>
  <c r="N25" i="21"/>
  <c r="O25" i="21"/>
  <c r="P25" i="21"/>
  <c r="Q25" i="21"/>
  <c r="R25" i="21"/>
  <c r="C26" i="21"/>
  <c r="C27" i="21"/>
  <c r="C28" i="21"/>
  <c r="C29" i="21"/>
  <c r="D30" i="21"/>
  <c r="C30" i="21" s="1"/>
  <c r="E30" i="21"/>
  <c r="F30" i="21"/>
  <c r="G30" i="21"/>
  <c r="H30" i="21"/>
  <c r="I30" i="21"/>
  <c r="J30" i="21"/>
  <c r="K30" i="21"/>
  <c r="L30" i="21"/>
  <c r="M30" i="21"/>
  <c r="N30" i="21"/>
  <c r="O30" i="21"/>
  <c r="P30" i="21"/>
  <c r="Q30" i="21"/>
  <c r="R30" i="21"/>
  <c r="C31" i="21"/>
  <c r="C32" i="21"/>
  <c r="C33" i="21"/>
  <c r="C34" i="21"/>
  <c r="C35" i="21"/>
  <c r="E36" i="21"/>
  <c r="C36" i="21" s="1"/>
  <c r="C37" i="21"/>
  <c r="D38" i="21"/>
  <c r="C38" i="21"/>
  <c r="C39" i="21"/>
  <c r="G40" i="21"/>
  <c r="C40" i="21" s="1"/>
  <c r="C41" i="21"/>
  <c r="C42" i="21"/>
  <c r="C43" i="21"/>
  <c r="C44" i="21"/>
  <c r="C45" i="21"/>
  <c r="O46" i="21"/>
  <c r="D47" i="21"/>
  <c r="D46" i="21" s="1"/>
  <c r="E47" i="21"/>
  <c r="E46" i="21" s="1"/>
  <c r="F47" i="21"/>
  <c r="F46" i="21" s="1"/>
  <c r="G47" i="21"/>
  <c r="G46" i="21" s="1"/>
  <c r="H47" i="21"/>
  <c r="H46" i="21" s="1"/>
  <c r="I48" i="21"/>
  <c r="I46" i="21" s="1"/>
  <c r="J48" i="21"/>
  <c r="J46" i="21" s="1"/>
  <c r="K48" i="21"/>
  <c r="K46" i="21" s="1"/>
  <c r="L48" i="21"/>
  <c r="L46" i="21" s="1"/>
  <c r="M48" i="21"/>
  <c r="M46" i="21" s="1"/>
  <c r="N48" i="21"/>
  <c r="N46" i="21" s="1"/>
  <c r="P49" i="21"/>
  <c r="P46" i="21" s="1"/>
  <c r="Q49" i="21"/>
  <c r="Q46" i="21" s="1"/>
  <c r="R49" i="21"/>
  <c r="R46" i="21" s="1"/>
  <c r="O50" i="21"/>
  <c r="D51" i="21"/>
  <c r="D50" i="21"/>
  <c r="E51" i="21"/>
  <c r="E50" i="21"/>
  <c r="F51" i="21"/>
  <c r="F50" i="21"/>
  <c r="G51" i="21"/>
  <c r="G50" i="21"/>
  <c r="H51" i="21"/>
  <c r="H50" i="21"/>
  <c r="I52" i="21"/>
  <c r="I50" i="21"/>
  <c r="J52" i="21"/>
  <c r="J50" i="21"/>
  <c r="K52" i="21"/>
  <c r="K50" i="21"/>
  <c r="L52" i="21"/>
  <c r="L50" i="21"/>
  <c r="M52" i="21"/>
  <c r="M50" i="21"/>
  <c r="N52" i="21"/>
  <c r="N50" i="21"/>
  <c r="P53" i="21"/>
  <c r="P50" i="21"/>
  <c r="Q53" i="21"/>
  <c r="Q50" i="21"/>
  <c r="R53" i="21"/>
  <c r="R50" i="21"/>
  <c r="M8" i="29"/>
  <c r="N8" i="29"/>
  <c r="N9" i="29"/>
  <c r="N13" i="29"/>
  <c r="C52" i="21"/>
  <c r="C13" i="4"/>
  <c r="E13" i="4" s="1"/>
  <c r="P14" i="12"/>
  <c r="N13" i="11"/>
  <c r="N25" i="19"/>
  <c r="O15" i="24"/>
  <c r="Q15" i="24"/>
  <c r="Q13" i="11"/>
  <c r="H13" i="11"/>
  <c r="J12" i="22"/>
  <c r="J7" i="22" s="1"/>
  <c r="I7" i="22"/>
  <c r="M14" i="23"/>
  <c r="N15" i="23"/>
  <c r="F13" i="15"/>
  <c r="C40" i="31"/>
  <c r="H179" i="20"/>
  <c r="G11" i="22"/>
  <c r="E7" i="22"/>
  <c r="I23" i="14"/>
  <c r="J23" i="14" s="1"/>
  <c r="L14" i="23"/>
  <c r="L15" i="23" s="1"/>
  <c r="M15" i="23"/>
  <c r="M19" i="23"/>
  <c r="K14" i="23"/>
  <c r="K15" i="23" s="1"/>
  <c r="J14" i="23"/>
  <c r="I14" i="23" s="1"/>
  <c r="H154" i="20"/>
  <c r="F154" i="20"/>
  <c r="F147" i="20"/>
  <c r="H172" i="20"/>
  <c r="O52" i="31"/>
  <c r="H153" i="20"/>
  <c r="H161" i="20"/>
  <c r="F156" i="20"/>
  <c r="H156" i="20"/>
  <c r="H165" i="20"/>
  <c r="F165" i="20"/>
  <c r="F186" i="20"/>
  <c r="E190" i="20"/>
  <c r="H151" i="20"/>
  <c r="H163" i="20"/>
  <c r="F158" i="20"/>
  <c r="H158" i="20"/>
  <c r="E192" i="20"/>
  <c r="F166" i="20"/>
  <c r="H152" i="20"/>
  <c r="F157" i="20"/>
  <c r="H157" i="20"/>
  <c r="H171" i="20"/>
  <c r="E191" i="20"/>
  <c r="H162" i="20"/>
  <c r="H168" i="20"/>
  <c r="H169" i="20"/>
  <c r="E9" i="5"/>
  <c r="C15" i="5"/>
  <c r="H31" i="20"/>
  <c r="H150" i="20"/>
  <c r="H160" i="20"/>
  <c r="I12" i="24"/>
  <c r="G14" i="24"/>
  <c r="O16" i="6"/>
  <c r="H190" i="20" l="1"/>
  <c r="G195" i="20"/>
  <c r="F48" i="20"/>
  <c r="H51" i="20"/>
  <c r="F40" i="20"/>
  <c r="F31" i="20"/>
  <c r="H104" i="20"/>
  <c r="H35" i="20"/>
  <c r="F137" i="20"/>
  <c r="H129" i="20"/>
  <c r="F45" i="20"/>
  <c r="F51" i="20"/>
  <c r="H192" i="20"/>
  <c r="E67" i="20"/>
  <c r="H37" i="30"/>
  <c r="E188" i="20"/>
  <c r="F188" i="20" s="1"/>
  <c r="E145" i="20"/>
  <c r="H145" i="20" s="1"/>
  <c r="S31" i="12"/>
  <c r="P31" i="12"/>
  <c r="M31" i="12"/>
  <c r="E31" i="12"/>
  <c r="N16" i="6"/>
  <c r="O14" i="24"/>
  <c r="H38" i="30" s="1"/>
  <c r="J38" i="30" s="1"/>
  <c r="I14" i="24"/>
  <c r="Q14" i="24"/>
  <c r="H39" i="30" s="1"/>
  <c r="M14" i="24"/>
  <c r="R15" i="25"/>
  <c r="P15" i="25"/>
  <c r="J16" i="25"/>
  <c r="H16" i="25" s="1"/>
  <c r="G15" i="25"/>
  <c r="T15" i="25"/>
  <c r="E15" i="25"/>
  <c r="K14" i="7"/>
  <c r="N16" i="2"/>
  <c r="K16" i="2"/>
  <c r="H29" i="5"/>
  <c r="E29" i="5"/>
  <c r="K29" i="5"/>
  <c r="H15" i="5"/>
  <c r="E25" i="16"/>
  <c r="K25" i="16"/>
  <c r="K14" i="16"/>
  <c r="H14" i="16"/>
  <c r="E14" i="16"/>
  <c r="H23" i="13"/>
  <c r="E23" i="13"/>
  <c r="K12" i="13"/>
  <c r="H12" i="13"/>
  <c r="H191" i="20"/>
  <c r="Q52" i="31"/>
  <c r="C5" i="31"/>
  <c r="C50" i="31"/>
  <c r="H42" i="30" s="1"/>
  <c r="I42" i="30" s="1"/>
  <c r="M52" i="31"/>
  <c r="M48" i="31"/>
  <c r="C54" i="31"/>
  <c r="C20" i="31"/>
  <c r="C24" i="31"/>
  <c r="D195" i="20"/>
  <c r="C29" i="31"/>
  <c r="H41" i="30"/>
  <c r="J41" i="30" s="1"/>
  <c r="C15" i="31"/>
  <c r="C10" i="31"/>
  <c r="H43" i="30" s="1"/>
  <c r="I9" i="30"/>
  <c r="J9" i="30"/>
  <c r="I24" i="30"/>
  <c r="J24" i="30"/>
  <c r="H23" i="30"/>
  <c r="I35" i="30"/>
  <c r="J35" i="30"/>
  <c r="I17" i="30"/>
  <c r="J17" i="30"/>
  <c r="G24" i="30"/>
  <c r="F23" i="30"/>
  <c r="G23" i="30" s="1"/>
  <c r="I15" i="23"/>
  <c r="H14" i="23"/>
  <c r="F167" i="20"/>
  <c r="C195" i="20"/>
  <c r="H187" i="20"/>
  <c r="F187" i="20"/>
  <c r="J15" i="23"/>
  <c r="C51" i="21"/>
  <c r="C49" i="21"/>
  <c r="N5" i="14"/>
  <c r="H148" i="20"/>
  <c r="M15" i="24"/>
  <c r="H147" i="20"/>
  <c r="D15" i="5"/>
  <c r="E15" i="5" s="1"/>
  <c r="F35" i="20"/>
  <c r="F149" i="20"/>
  <c r="F195" i="20"/>
  <c r="F145" i="20" l="1"/>
  <c r="H188" i="20"/>
  <c r="J37" i="30"/>
  <c r="I37" i="30"/>
  <c r="I38" i="30"/>
  <c r="J39" i="30"/>
  <c r="I39" i="30"/>
  <c r="J42" i="30"/>
  <c r="I41" i="30"/>
  <c r="G43" i="30"/>
  <c r="G49" i="30" s="1"/>
  <c r="J43" i="30"/>
  <c r="I43" i="30"/>
  <c r="I23" i="30"/>
  <c r="J23" i="30"/>
  <c r="F164" i="20"/>
  <c r="H164" i="20"/>
  <c r="G14" i="23"/>
  <c r="H15" i="23"/>
  <c r="G15" i="23" l="1"/>
  <c r="F14" i="23"/>
  <c r="F15" i="23" l="1"/>
  <c r="E14" i="23"/>
  <c r="E15" i="23" l="1"/>
  <c r="D14" i="23"/>
  <c r="D15" i="23" l="1"/>
  <c r="C14" i="23"/>
  <c r="C15" i="23" s="1"/>
  <c r="D13" i="1"/>
  <c r="E13" i="1"/>
  <c r="G13" i="1"/>
  <c r="L13" i="1"/>
  <c r="K13" i="1"/>
  <c r="I13" i="1"/>
  <c r="H13" i="1"/>
  <c r="F13" i="1"/>
</calcChain>
</file>

<file path=xl/sharedStrings.xml><?xml version="1.0" encoding="utf-8"?>
<sst xmlns="http://schemas.openxmlformats.org/spreadsheetml/2006/main" count="1968" uniqueCount="960">
  <si>
    <t>%</t>
  </si>
  <si>
    <t>Na Hang</t>
  </si>
  <si>
    <t>Céng:</t>
  </si>
  <si>
    <t>Sè TT</t>
  </si>
  <si>
    <t>Sè ng­êi ®ang cai giai ®o¹n I</t>
  </si>
  <si>
    <t>Sè ng­êi ®ang cai giai ®o¹n II</t>
  </si>
  <si>
    <t>Sè ng­êi ®ang cai giai ®o¹n III</t>
  </si>
  <si>
    <t>Tæng sè ng­êi  nghiÖn</t>
  </si>
  <si>
    <t xml:space="preserve">Sè t¸i nghiÖn trong  th¸ng  </t>
  </si>
  <si>
    <t xml:space="preserve">Sè t¸i nghiÖn céng dån </t>
  </si>
  <si>
    <t xml:space="preserve">Sè hoµn thµnh cai trong  th¸ng </t>
  </si>
  <si>
    <t>Sè hoµn thµnh cai céng dån</t>
  </si>
  <si>
    <t xml:space="preserve">Yên Sơn </t>
  </si>
  <si>
    <t xml:space="preserve">Cộng </t>
  </si>
  <si>
    <t>TT</t>
  </si>
  <si>
    <t xml:space="preserve">Sè xÐt nghiÖm trong 6 th¸ng  </t>
  </si>
  <si>
    <t>STT</t>
  </si>
  <si>
    <t>§¬n vÞ</t>
  </si>
  <si>
    <t xml:space="preserve">TËp huÊn chuyªn m«n </t>
  </si>
  <si>
    <t>§µo t¹o t¹i huyÖn</t>
  </si>
  <si>
    <t>§µo t¹o c¸n bé y tÕ th«n b¶n</t>
  </si>
  <si>
    <t xml:space="preserve">T.huÊn cho ng­êi kinh doanh </t>
  </si>
  <si>
    <t>§¹t %</t>
  </si>
  <si>
    <t>Tx Tuyªn Quang</t>
  </si>
  <si>
    <t>H. S¬n D­¬ng</t>
  </si>
  <si>
    <t>H. Yªn S¬n</t>
  </si>
  <si>
    <t>H. Hµm Yªn</t>
  </si>
  <si>
    <t>H. Chiªm Ho¸</t>
  </si>
  <si>
    <t>H. Na Hang</t>
  </si>
  <si>
    <t xml:space="preserve">TuyÕn tØnh </t>
  </si>
  <si>
    <t>CÊp giÊy chøng nhËn ®ñ ®iÒu kiÖn  VSATTP</t>
  </si>
  <si>
    <t>100/2</t>
  </si>
  <si>
    <t>Sơn Dương</t>
  </si>
  <si>
    <t xml:space="preserve">BVĐK tỉnh </t>
  </si>
  <si>
    <t>Chiêm hóa</t>
  </si>
  <si>
    <t>Hàm Yên</t>
  </si>
  <si>
    <t>Khám phát hiện ĐT3 tuổi già</t>
  </si>
  <si>
    <t xml:space="preserve">Mổ đục thủy tinh thể người già </t>
  </si>
  <si>
    <t xml:space="preserve">Huyện, thị </t>
  </si>
  <si>
    <t xml:space="preserve">TP Tuyên Quang </t>
  </si>
  <si>
    <t>BIỂU TỔNG HỢP CÔNG TÁC CAI NGHIỆN MA TÚY 2011</t>
  </si>
  <si>
    <t>K.ho¹ch (TrÎ)</t>
  </si>
  <si>
    <t>T.hiÖn 12 th¸ng</t>
  </si>
  <si>
    <t>TP Tuyªn Quang</t>
  </si>
  <si>
    <t xml:space="preserve">T¹i tØnh </t>
  </si>
  <si>
    <t xml:space="preserve">Dù ¸n TCMR ( tiÕp ) </t>
  </si>
  <si>
    <t xml:space="preserve">Tiªm v¾c xin DPT bæ sung cho trÎ 18 th¸ng tuæi </t>
  </si>
  <si>
    <t xml:space="preserve">Sè l­îng tñ l¹nh ho¹t ®éng </t>
  </si>
  <si>
    <t xml:space="preserve">Sè l­îng tñ ®¸ ho¹t ®éng </t>
  </si>
  <si>
    <t xml:space="preserve">Đề nghị sửa chữa ( 50 EG ) </t>
  </si>
  <si>
    <t xml:space="preserve">Tæng sè </t>
  </si>
  <si>
    <t xml:space="preserve">Háng </t>
  </si>
  <si>
    <t>KÕ ho¹ch</t>
  </si>
  <si>
    <t>Đơn vị</t>
  </si>
  <si>
    <t>Đạt %</t>
  </si>
  <si>
    <t>H. Sơn Dương</t>
  </si>
  <si>
    <t>H. Yên Sơn</t>
  </si>
  <si>
    <t>H. Hàm Yên</t>
  </si>
  <si>
    <t>Cộng:</t>
  </si>
  <si>
    <t>Cung øng muèi Iod</t>
  </si>
  <si>
    <t>XÐt nghiÖm §Þnh tÝnh tiÕp nhËn muèi Iod</t>
  </si>
  <si>
    <t xml:space="preserve">Gi¸m s¸t th­êng quy </t>
  </si>
  <si>
    <t>Gi¸o dôc truyÒn th«ng</t>
  </si>
  <si>
    <t>§iÒu trÞ b­íu cæ ®¬n thuÇn</t>
  </si>
  <si>
    <t>T¹i TØnh</t>
  </si>
  <si>
    <t>TS</t>
  </si>
  <si>
    <t xml:space="preserve">TS </t>
  </si>
  <si>
    <t>%o</t>
  </si>
  <si>
    <t xml:space="preserve">XÐt nghiÖm ®Þnh tÝnh 
muèi I èt t¹i x· </t>
  </si>
  <si>
    <t xml:space="preserve">XÐt nghiÖm ®Þnh l­îng 
muèi I èt </t>
  </si>
  <si>
    <t>30/1</t>
  </si>
  <si>
    <t>70/1</t>
  </si>
  <si>
    <t>68/1</t>
  </si>
  <si>
    <t>40/1</t>
  </si>
  <si>
    <t>62/1</t>
  </si>
  <si>
    <t>38/1</t>
  </si>
  <si>
    <t>408/8</t>
  </si>
  <si>
    <t>230/1</t>
  </si>
  <si>
    <t>538/10</t>
  </si>
  <si>
    <t>600/12</t>
  </si>
  <si>
    <t>200/4</t>
  </si>
  <si>
    <t>150/3</t>
  </si>
  <si>
    <t>1000/20</t>
  </si>
  <si>
    <t>1164/4</t>
  </si>
  <si>
    <t>453/3</t>
  </si>
  <si>
    <t>306/5</t>
  </si>
  <si>
    <t>70/3</t>
  </si>
  <si>
    <t>378/7</t>
  </si>
  <si>
    <t>2668/27</t>
  </si>
  <si>
    <t xml:space="preserve">DỰ ÁN ĐẢM BẢO CHẤT LƯỢNG VỆ SINH AN TOÀN THỰC PHẨM </t>
  </si>
  <si>
    <t xml:space="preserve">Số bà mẹ/ trẻ SS được chăm sóc sau sinh 42 ngày </t>
  </si>
  <si>
    <t xml:space="preserve">TS PN đẻ được 
tiêm phòng 
UV đủ liều </t>
  </si>
  <si>
    <t>Huyện Na Hang</t>
  </si>
  <si>
    <t xml:space="preserve">Huyện Chiêm Hóa </t>
  </si>
  <si>
    <t xml:space="preserve">Huyện Hàm Yên </t>
  </si>
  <si>
    <t>Huyện Yên Sơn</t>
  </si>
  <si>
    <t>Huyện Sơn Dương</t>
  </si>
  <si>
    <t xml:space="preserve">HOẠT ĐỘNG PHÒNG CHỐNG SUY DINH DƯỠNG </t>
  </si>
  <si>
    <t xml:space="preserve">Huyện Na Hang </t>
  </si>
  <si>
    <t>Huyện Hàm Yên</t>
  </si>
  <si>
    <t xml:space="preserve">Huyện Yên Sơn </t>
  </si>
  <si>
    <t>Huyện Chiêm Hóa</t>
  </si>
  <si>
    <t xml:space="preserve">Tổng cộng </t>
  </si>
  <si>
    <t>TP Tuyên Quang</t>
  </si>
  <si>
    <t>Tại tỉnh</t>
  </si>
  <si>
    <t xml:space="preserve">H. Hàm Yên </t>
  </si>
  <si>
    <t>H. Chiêm Hóa</t>
  </si>
  <si>
    <t xml:space="preserve">H. Lâm Bình </t>
  </si>
  <si>
    <t xml:space="preserve">Chỉ tiêu đv </t>
  </si>
  <si>
    <t xml:space="preserve">Toàn tỉnh </t>
  </si>
  <si>
    <t xml:space="preserve">BV
Lao </t>
  </si>
  <si>
    <t>BV Y 
duoc</t>
  </si>
  <si>
    <t>BV
SK</t>
  </si>
  <si>
    <t>BV 
ATK</t>
  </si>
  <si>
    <t xml:space="preserve">BV 
Kim Xuyên </t>
  </si>
  <si>
    <t xml:space="preserve">BV 
Yên Hoa </t>
  </si>
  <si>
    <t xml:space="preserve">Tổng số giường bệnh </t>
  </si>
  <si>
    <t xml:space="preserve">TS giường tuyến tỉnh </t>
  </si>
  <si>
    <t xml:space="preserve">TS giường BVĐKKV huyện </t>
  </si>
  <si>
    <t xml:space="preserve">TS giường TYT, phường </t>
  </si>
  <si>
    <t>Tổng số lần khám bệnh</t>
  </si>
  <si>
    <t xml:space="preserve"> Bệnh viện tuyến  tỉnh</t>
  </si>
  <si>
    <t xml:space="preserve"> Trạm y tế xã, phường </t>
  </si>
  <si>
    <t>TS ngày điều trị nội trú</t>
  </si>
  <si>
    <t xml:space="preserve">TS BN điều trị ngoại trú </t>
  </si>
  <si>
    <t xml:space="preserve">Trạm y tế xã, phường </t>
  </si>
  <si>
    <t xml:space="preserve"> Tổng số lần xét nghiệm</t>
  </si>
  <si>
    <t xml:space="preserve"> Tổng số lần chụp điện </t>
  </si>
  <si>
    <t>Tổng số lần siêu âm</t>
  </si>
  <si>
    <t>Tổng số lần điện tim</t>
  </si>
  <si>
    <t>Tổng số lần nội soi</t>
  </si>
  <si>
    <t>Tổng số lần chụp cắt lớp</t>
  </si>
  <si>
    <t xml:space="preserve">Tổng số ca phẫu thuật </t>
  </si>
  <si>
    <t xml:space="preserve">Tổng số ca tiểu phẫu  </t>
  </si>
  <si>
    <t xml:space="preserve"> BVĐK khu vực </t>
  </si>
  <si>
    <t xml:space="preserve"> Bệnh viện tuyến tỉnh</t>
  </si>
  <si>
    <t xml:space="preserve"> Na
 Hang </t>
  </si>
  <si>
    <t>Chiêm 
Hoá</t>
  </si>
  <si>
    <t xml:space="preserve"> Hàm
Yên </t>
  </si>
  <si>
    <t>Yên
 Sơn</t>
  </si>
  <si>
    <t xml:space="preserve"> Sơn
 Dương </t>
  </si>
  <si>
    <t>TS BN chuyển tuyến</t>
  </si>
  <si>
    <t xml:space="preserve"> TS BN chết tại BV</t>
  </si>
  <si>
    <t>TS BN điều trị nội trú</t>
  </si>
  <si>
    <t xml:space="preserve">Lâm
Bình </t>
  </si>
  <si>
    <t>Ngày điều trị TB</t>
  </si>
  <si>
    <t>Trại giam QT</t>
  </si>
  <si>
    <t xml:space="preserve">Huyện Lâm Bình </t>
  </si>
  <si>
    <t xml:space="preserve">Huyện Sơn Dương </t>
  </si>
  <si>
    <t>Huyện, Thị</t>
  </si>
  <si>
    <t>6 THÁNG NĂM 2012</t>
  </si>
  <si>
    <t>T.hiÖn 6 th¸ng 2012</t>
  </si>
  <si>
    <t>KH (líp/häc viªn)</t>
  </si>
  <si>
    <t>KH       (líp/häc viªn)</t>
  </si>
  <si>
    <t>KH       (C¬ së)</t>
  </si>
  <si>
    <t xml:space="preserve">H. Sơn Dương </t>
  </si>
  <si>
    <t xml:space="preserve">H. Yên Sơn </t>
  </si>
  <si>
    <t xml:space="preserve">H. Chiêm Hóa </t>
  </si>
  <si>
    <t>TTYTDP tỉnh</t>
  </si>
  <si>
    <t xml:space="preserve">Số cơ sở được kiểm tra </t>
  </si>
  <si>
    <t xml:space="preserve">Số người được khám sức khỏe </t>
  </si>
  <si>
    <t>H. Lâm Bình</t>
  </si>
  <si>
    <t>K H (tÊn)</t>
  </si>
  <si>
    <t>KH (mÉu)</t>
  </si>
  <si>
    <t>KH        (mÉu)</t>
  </si>
  <si>
    <t>KH  (mÉu)</t>
  </si>
  <si>
    <t>KH  (X· )</t>
  </si>
  <si>
    <t>KH (BN)</t>
  </si>
  <si>
    <t>Địa phương</t>
  </si>
  <si>
    <t>Tả</t>
  </si>
  <si>
    <t>Thương hàn</t>
  </si>
  <si>
    <t>Lỵ trực trùng</t>
  </si>
  <si>
    <t>Lỵ A míp</t>
  </si>
  <si>
    <t>Tiêu chảy</t>
  </si>
  <si>
    <t>Viêm não Virut</t>
  </si>
  <si>
    <t>Sốt rét</t>
  </si>
  <si>
    <t>Viêm gan vi rút</t>
  </si>
  <si>
    <t xml:space="preserve"> Tử vong Dại</t>
  </si>
  <si>
    <t>Viêm màng não do mô cầu</t>
  </si>
  <si>
    <t>Thủy đậu</t>
  </si>
  <si>
    <t>Bạch hầu</t>
  </si>
  <si>
    <t>Ho gà</t>
  </si>
  <si>
    <t>M</t>
  </si>
  <si>
    <t>C</t>
  </si>
  <si>
    <t>Lâm Bình</t>
  </si>
  <si>
    <t>Uốn ván sơ sinh</t>
  </si>
  <si>
    <t>Uốn ván không phải sơ sinh</t>
  </si>
  <si>
    <t>LMC nghi Bại liệt</t>
  </si>
  <si>
    <t>Sởi</t>
  </si>
  <si>
    <t>Quai Bị</t>
  </si>
  <si>
    <t>Cúm</t>
  </si>
  <si>
    <t>Cúm A(H5N1)</t>
  </si>
  <si>
    <t>Bệnh do vi rút Adeno</t>
  </si>
  <si>
    <t>Dịch hạch</t>
  </si>
  <si>
    <t>Than</t>
  </si>
  <si>
    <t>Xoắn khuẩn vàng da</t>
  </si>
  <si>
    <t>Tay-Chân Miệng</t>
  </si>
  <si>
    <t>Bệnh do liên cầu lợn ở người</t>
  </si>
  <si>
    <t>Thành Phố TQ</t>
  </si>
  <si>
    <t xml:space="preserve">Bệnh nhân hoàn thành điều trị </t>
  </si>
  <si>
    <t>Tổng số lượt khám ARI</t>
  </si>
  <si>
    <t>TPTQ</t>
  </si>
  <si>
    <t xml:space="preserve"> Bệnh viện đa khoa huyện</t>
  </si>
  <si>
    <t xml:space="preserve">TYT xã phường </t>
  </si>
  <si>
    <t>TS vi phạm</t>
  </si>
  <si>
    <t xml:space="preserve">BV
Đa Khoa  </t>
  </si>
  <si>
    <t xml:space="preserve">Hương 
Sen </t>
  </si>
  <si>
    <t>CX SD giường bệnh : (%)</t>
  </si>
  <si>
    <t>TH 
tháng 12</t>
  </si>
  <si>
    <t>TH 12 
Tháng</t>
  </si>
  <si>
    <t>Huyện Chiêm Hoá</t>
  </si>
  <si>
    <t>Huyện Lâm Bình</t>
  </si>
  <si>
    <t>CHƯƠNG TRÌNH PHÒNG CHỐNG BƯỚU CỔ NĂM 2012</t>
  </si>
  <si>
    <t xml:space="preserve">H. HÀm Yên </t>
  </si>
  <si>
    <t>Tại Tỉnh</t>
  </si>
  <si>
    <t xml:space="preserve">TS lần chụp cộng hưởng từ </t>
  </si>
  <si>
    <t>Lam có KST</t>
  </si>
  <si>
    <t xml:space="preserve">Điều trị khác </t>
  </si>
  <si>
    <t>Tổng số</t>
  </si>
  <si>
    <t>Số liều cấp để tự điều trị</t>
  </si>
  <si>
    <t>Cộng</t>
  </si>
  <si>
    <t xml:space="preserve">Huyện Thị </t>
  </si>
  <si>
    <t xml:space="preserve">Xét nghiệm </t>
  </si>
  <si>
    <t xml:space="preserve">Số lượt kiểm tra </t>
  </si>
  <si>
    <t>Tiêm chủng đầy đủ cho trẻ &lt; 1T</t>
  </si>
  <si>
    <t>Tiêm phòng uốn ván cho PNCT</t>
  </si>
  <si>
    <t>Tiêm viêm gan B sơ sinh &lt; 24h</t>
  </si>
  <si>
    <t>H. Chiêm Hoá</t>
  </si>
  <si>
    <t xml:space="preserve">H. Lâm Bình  </t>
  </si>
  <si>
    <t xml:space="preserve">Đơn vị </t>
  </si>
  <si>
    <t xml:space="preserve">Số hộ </t>
  </si>
  <si>
    <t xml:space="preserve">Nhà tiêu hợp vệ sinh </t>
  </si>
  <si>
    <t xml:space="preserve">Nguồn nước hợp vệ sinh </t>
  </si>
  <si>
    <t xml:space="preserve">Chuồng gia súc hợp vệ sinh </t>
  </si>
  <si>
    <t>Nhà tắm</t>
  </si>
  <si>
    <t xml:space="preserve">Trong đó ( Trung tâm Y tế dự phòng tỉnh thực hiện  ) </t>
  </si>
  <si>
    <t xml:space="preserve">Q.Lý S.Khoẻ người lao động ( Cơ sở ) </t>
  </si>
  <si>
    <t>Đo đạc môi trường lao động (cơ sở )</t>
  </si>
  <si>
    <t xml:space="preserve">Đơn vị  </t>
  </si>
  <si>
    <t>Tên các đơn vị</t>
  </si>
  <si>
    <t>Tổng số lượt khám BHYT (chung)</t>
  </si>
  <si>
    <t>Khám chữa bệnh cho người nghèo</t>
  </si>
  <si>
    <t>KCB cho người nghèo nhân dân vùng 135</t>
  </si>
  <si>
    <t>Nội trú</t>
  </si>
  <si>
    <t>Ngoại trú (kê đơn)</t>
  </si>
  <si>
    <t>Số người cận nghèo được hỗ trợ viện phí</t>
  </si>
  <si>
    <t>KCB cho TE dưới 6T</t>
  </si>
  <si>
    <t xml:space="preserve">Số lượt </t>
  </si>
  <si>
    <t xml:space="preserve">TTYT Thành phố </t>
  </si>
  <si>
    <t>BVSK Mỹ Lâm</t>
  </si>
  <si>
    <t>Quản lý thai</t>
  </si>
  <si>
    <t>TS PN đẻ</t>
  </si>
  <si>
    <t>Khám phụ khoa</t>
  </si>
  <si>
    <t>Điều trị phụ khoa</t>
  </si>
  <si>
    <t>TS trẻ Sơ Sinh</t>
  </si>
  <si>
    <t xml:space="preserve">TS Trẻ 
sơ sinh 
đẻ sống </t>
  </si>
  <si>
    <t>Chết 28 ngày</t>
  </si>
  <si>
    <t>Chết &lt; 1 tuổi</t>
  </si>
  <si>
    <t>Chết &lt; 5 tuổi</t>
  </si>
  <si>
    <t xml:space="preserve">CÁC HUYỆN THỊ </t>
  </si>
  <si>
    <t xml:space="preserve">BVĐK tỉnh  </t>
  </si>
  <si>
    <t xml:space="preserve">Tên cơ sở </t>
  </si>
  <si>
    <t>Băng huyết</t>
  </si>
  <si>
    <t xml:space="preserve">Mắc </t>
  </si>
  <si>
    <t>Chết</t>
  </si>
  <si>
    <t>Sản giật</t>
  </si>
  <si>
    <t>Uốn ván SS</t>
  </si>
  <si>
    <t>Vỡ tử cung</t>
  </si>
  <si>
    <t>Nhiễm Trùng</t>
  </si>
  <si>
    <t xml:space="preserve">BV Đa khoa tỉnh </t>
  </si>
  <si>
    <t>TS Trẻ   &lt; 2 tuổi  được cân</t>
  </si>
  <si>
    <t>Tỷ lệ trẻ &lt;2 tuổi được cân</t>
  </si>
  <si>
    <t>TS Trẻ    dưới 5 tuổi  được cân</t>
  </si>
  <si>
    <t>Tỷ lệ trẻ dưới 5 tuổi được cân</t>
  </si>
  <si>
    <t>CTV Đến Thăm hộ gia đình</t>
  </si>
  <si>
    <t>Tuyên truyền bằng loa đài địa phương</t>
  </si>
  <si>
    <t>Số buổi Hướng dẫn THDD</t>
  </si>
  <si>
    <t>Số lượt người tham dự</t>
  </si>
  <si>
    <t>TS Trẻ được phục hồi</t>
  </si>
  <si>
    <t>TS Trẻ kết thúc  phục hồi</t>
  </si>
  <si>
    <t xml:space="preserve"> Số trẻ 0-5 tuổi</t>
  </si>
  <si>
    <t xml:space="preserve"> Hoạt động cân trẻ</t>
  </si>
  <si>
    <t xml:space="preserve"> Truyền thông -Tư vấn DD</t>
  </si>
  <si>
    <t xml:space="preserve"> Phục hồi dinh dưỡng</t>
  </si>
  <si>
    <t>ĐƠN VỊ</t>
  </si>
  <si>
    <t>Huyện thị</t>
  </si>
  <si>
    <t xml:space="preserve">TP Tuyên Quang   </t>
  </si>
  <si>
    <t xml:space="preserve">Q.Lý S.Khoẻ người lao động (Cơ sở ) </t>
  </si>
  <si>
    <t xml:space="preserve">Khám sức khoẻ cho học sinh THCS </t>
  </si>
  <si>
    <t xml:space="preserve">Ghi chú: </t>
  </si>
  <si>
    <t xml:space="preserve">Tổng số trẻ dùng kháng sinh </t>
  </si>
  <si>
    <t>H. Chiêm hóa</t>
  </si>
  <si>
    <t xml:space="preserve">H. Hàm Yên  </t>
  </si>
  <si>
    <t>Sốt xuất huyết</t>
  </si>
  <si>
    <t>TS giường BV huyện</t>
  </si>
  <si>
    <t xml:space="preserve">QUẢN LÝ BỆNH NHÂN TÂM THẦN </t>
  </si>
  <si>
    <t>Tổng số 
(TTPL-ĐK)</t>
  </si>
  <si>
    <t>Tổng cộng</t>
  </si>
  <si>
    <t xml:space="preserve">Số cơ sở được
 kiểm tra </t>
  </si>
  <si>
    <t>TH 
tháng 9</t>
  </si>
  <si>
    <t xml:space="preserve"> Bệnh viện ĐK khu vực </t>
  </si>
  <si>
    <t xml:space="preserve">Tổng số lần điện não </t>
  </si>
  <si>
    <t>TH 9
Tháng</t>
  </si>
  <si>
    <t>Kiểm tra chất lượng nước 
khu tập chung đông dân cư</t>
  </si>
  <si>
    <t xml:space="preserve">Kiểm tra công trình VS và TV 
VSMT hộ Gia đình </t>
  </si>
  <si>
    <t xml:space="preserve">KH 
2013 </t>
  </si>
  <si>
    <t xml:space="preserve">Hố xử lý rác thải </t>
  </si>
  <si>
    <t xml:space="preserve"> Số cơ sở được kiểm tra </t>
  </si>
  <si>
    <t xml:space="preserve">Củng cố phòng 
nha học đường đi vào hoạt động </t>
  </si>
  <si>
    <t>Tổng số BN lao mới  
quản lý và  điều trị</t>
  </si>
  <si>
    <t>A</t>
  </si>
  <si>
    <t xml:space="preserve">Các bệnh dịch lây nguy hiểm  </t>
  </si>
  <si>
    <t xml:space="preserve">Tình hình các bệnh dịch </t>
  </si>
  <si>
    <t>Tăng giảm (ca)</t>
  </si>
  <si>
    <t>Ca</t>
  </si>
  <si>
    <t>Lỵ amip</t>
  </si>
  <si>
    <t>Viêm não vi rút</t>
  </si>
  <si>
    <t>Người</t>
  </si>
  <si>
    <t>Bệnh nghi dại (tiêm phòng)</t>
  </si>
  <si>
    <t>Viêm màng não mô cầu</t>
  </si>
  <si>
    <t>Bại liệt (nghi )</t>
  </si>
  <si>
    <t>Quai bị</t>
  </si>
  <si>
    <t>Adeno virut (APC)</t>
  </si>
  <si>
    <t xml:space="preserve">Sốt rét </t>
  </si>
  <si>
    <t xml:space="preserve">Hội chứng tay chân miệng </t>
  </si>
  <si>
    <t>B</t>
  </si>
  <si>
    <t>CÁC DỰ ÁN</t>
  </si>
  <si>
    <t>Tăng giảm (%)</t>
  </si>
  <si>
    <t>I</t>
  </si>
  <si>
    <t xml:space="preserve"> DA PHÒNG CHỐNG BỆNH SỐT RÉT</t>
  </si>
  <si>
    <t>Xét nghiệm lam máu tìm KST sốt rét</t>
  </si>
  <si>
    <t>Lam</t>
  </si>
  <si>
    <t xml:space="preserve">BN có KST sốt rét </t>
  </si>
  <si>
    <t>BN</t>
  </si>
  <si>
    <t>"</t>
  </si>
  <si>
    <t>Xã trọng điểm</t>
  </si>
  <si>
    <t>II</t>
  </si>
  <si>
    <t>Bệnh nhân phong quản lý</t>
  </si>
  <si>
    <t>Số người được khám để phát hiện bệnh phong</t>
  </si>
  <si>
    <t>III</t>
  </si>
  <si>
    <t>DA BẢO VỆ SK TÂM THẦN CỘNG ĐỒNG</t>
  </si>
  <si>
    <t>Quản lý BN tâm thần</t>
  </si>
  <si>
    <t>Phát hiện BN tâm thần mới</t>
  </si>
  <si>
    <t>IV</t>
  </si>
  <si>
    <t>V</t>
  </si>
  <si>
    <t>DỰ ÁN PHÒNG CHỐNG LAO</t>
  </si>
  <si>
    <t>Khám bệnh</t>
  </si>
  <si>
    <t xml:space="preserve">Xét nghiệm đờm </t>
  </si>
  <si>
    <t>Phát hiện bệnh nhân lao AFB (+) mới</t>
  </si>
  <si>
    <t>Tỷ lệ tử vong do bệnh lao</t>
  </si>
  <si>
    <t>Phòng chống ARI (nhiễm khuẩn hô hấp cấp tính TE)</t>
  </si>
  <si>
    <t>Số trẻ khám ARI</t>
  </si>
  <si>
    <t>Số trẻ mắc bệnh</t>
  </si>
  <si>
    <t>Số trẻ dùng kháng sinh điều trị ARI</t>
  </si>
  <si>
    <t>Số trẻ tử vong do ARI</t>
  </si>
  <si>
    <t>VI</t>
  </si>
  <si>
    <t xml:space="preserve"> DỰ ÁN TIÊM CHỦNG MỞ RỘNG</t>
  </si>
  <si>
    <t>Tiêm chủng đầy đủ cho trẻ &lt;1 tuổi</t>
  </si>
  <si>
    <t>Trẻ em</t>
  </si>
  <si>
    <t>Phụ nữ</t>
  </si>
  <si>
    <t>Nữ</t>
  </si>
  <si>
    <t>Viêm não Nhật Bản B mũi 1+2</t>
  </si>
  <si>
    <t xml:space="preserve">Tiêm DTP bổ sung cho trẻ 18 tháng tuổi </t>
  </si>
  <si>
    <t>VII</t>
  </si>
  <si>
    <t>Tập huấn chuyên môn</t>
  </si>
  <si>
    <t>Xã</t>
  </si>
  <si>
    <t>Cơ sở</t>
  </si>
  <si>
    <t>IX</t>
  </si>
  <si>
    <t>Tỷ lệ suy dinh dưỡng trẻ em dưới 5 tuổi</t>
  </si>
  <si>
    <t xml:space="preserve">Số trẻ 6-36 tháng uống Vitamin A </t>
  </si>
  <si>
    <t>X</t>
  </si>
  <si>
    <t>Mẫu</t>
  </si>
  <si>
    <t>XI</t>
  </si>
  <si>
    <t>Lượt</t>
  </si>
  <si>
    <t>XII</t>
  </si>
  <si>
    <t>Y TẾ TRƯỜNG HỌC - NHA HỌC ĐƯỜNG</t>
  </si>
  <si>
    <t xml:space="preserve">Phòng </t>
  </si>
  <si>
    <t>HS</t>
  </si>
  <si>
    <t>XIII</t>
  </si>
  <si>
    <t>VỆ SINH MÔI TRƯỜNG</t>
  </si>
  <si>
    <t>Hộ gia đình có nhà tiêu HVS (tiêu chí mới)</t>
  </si>
  <si>
    <t xml:space="preserve"> Nguồn nước hợp vệ sinh</t>
  </si>
  <si>
    <t>Hố sử lý rác thải</t>
  </si>
  <si>
    <t xml:space="preserve"> CHƯƠNG TRÌNH ATVSTP</t>
  </si>
  <si>
    <t xml:space="preserve">Chỉ tiêu xét nghiệm                                                                                                                         </t>
  </si>
  <si>
    <t xml:space="preserve">Kiểm tra, giám sát  </t>
  </si>
  <si>
    <t xml:space="preserve">Số cơ sở vi phạm </t>
  </si>
  <si>
    <t>Người/lớp</t>
  </si>
  <si>
    <t xml:space="preserve">Tổng số vụ ngộ độc </t>
  </si>
  <si>
    <t>Tổng số người ngộ độc TP</t>
  </si>
  <si>
    <t>DỰ ÁN  PHÒNG CHỐNG HIV/AIDS</t>
  </si>
  <si>
    <t xml:space="preserve">Xét nghiệm máu sàng lọc </t>
  </si>
  <si>
    <t>Số mẫu máu XN lây truyền mẹ sang con</t>
  </si>
  <si>
    <t xml:space="preserve">Tử vong do AIDS trong kỳ báo cáo  </t>
  </si>
  <si>
    <t>BN đang điều trị ARV</t>
  </si>
  <si>
    <t>CHƯƠNG TRÌNH MỤC TIÊU KHHGĐ</t>
  </si>
  <si>
    <t>Giảm tỷ suất sinh thô so với năm trước</t>
  </si>
  <si>
    <t xml:space="preserve">Tỷ lệ áp dụng BPTT hiện đại </t>
  </si>
  <si>
    <t xml:space="preserve">Người </t>
  </si>
  <si>
    <t xml:space="preserve">TRUNG TÂM GIÁM ĐỊNH Y KHOA </t>
  </si>
  <si>
    <t>Tổng số giám định đối tượng:</t>
  </si>
  <si>
    <t xml:space="preserve">Tổng số lần khám bệnh </t>
  </si>
  <si>
    <t>Bệnh viện tuyến tỉnh</t>
  </si>
  <si>
    <t>Bệnh viện đa khoa huyện</t>
  </si>
  <si>
    <t xml:space="preserve">Bệnh viện đa khoa khu vực </t>
  </si>
  <si>
    <t xml:space="preserve">Trạm Y tế xã, phường </t>
  </si>
  <si>
    <t>TS Bệnh nhân điều trị nội trú</t>
  </si>
  <si>
    <t xml:space="preserve">TS Ngày điều trị nội trú </t>
  </si>
  <si>
    <t xml:space="preserve">TS Bệnh nhân điều trị ngoại trú </t>
  </si>
  <si>
    <t xml:space="preserve">Tổng số bệnh nhân chuyển tuyến </t>
  </si>
  <si>
    <t>Tổng số bệnh nhân chết tại BV</t>
  </si>
  <si>
    <t xml:space="preserve">Tổng số lần xét nghiệm </t>
  </si>
  <si>
    <t>Tổng số lần chụp điện (X quang )</t>
  </si>
  <si>
    <t xml:space="preserve">Tổng số lần siêu âm </t>
  </si>
  <si>
    <t xml:space="preserve">Tổng số lần điện tim </t>
  </si>
  <si>
    <t>Tổng số lần điện não</t>
  </si>
  <si>
    <t xml:space="preserve">Tổng số lần chụp cộng hưởng từ </t>
  </si>
  <si>
    <t>Tổng số ca phẫu thuật</t>
  </si>
  <si>
    <t xml:space="preserve">Tổng số ca tiểu phẫu </t>
  </si>
  <si>
    <t>Công suất sử dụng giường bệnh ( % )</t>
  </si>
  <si>
    <t xml:space="preserve">Ngày điều trị trung bình </t>
  </si>
  <si>
    <t xml:space="preserve">Tổng số </t>
  </si>
  <si>
    <t xml:space="preserve">TS Khám </t>
  </si>
  <si>
    <t>Điều trị 
Nội trú</t>
  </si>
  <si>
    <t>Dùng thuốc Nam</t>
  </si>
  <si>
    <t xml:space="preserve">Thành phố Tuyên Quang </t>
  </si>
  <si>
    <t xml:space="preserve">Bệnh viện Đa khoa tỉnh </t>
  </si>
  <si>
    <t>Bệnh viện Suối khoáng Mỹ Lâm</t>
  </si>
  <si>
    <t xml:space="preserve"> - Khám sức khỏe người nghỉ hưu trí</t>
  </si>
  <si>
    <t xml:space="preserve"> - Khám tai nạn lao động:</t>
  </si>
  <si>
    <t xml:space="preserve"> - Giám định chất độc hoá học:</t>
  </si>
  <si>
    <t xml:space="preserve">  - Khám các loại khác:</t>
  </si>
  <si>
    <t>Tổng số lượt
khám lao</t>
  </si>
  <si>
    <t xml:space="preserve">Tổng số lam đờm
xét nghiệm </t>
  </si>
  <si>
    <t xml:space="preserve">Tổng số (AFB +)
phát hiện mới </t>
  </si>
  <si>
    <t>Tiêm VNNB B cho 
trẻ 1 - 3 tuổi</t>
  </si>
  <si>
    <t>TS PN có thai kết thúc phục hồi</t>
  </si>
  <si>
    <t>TS PN có thai được phục hồi</t>
  </si>
  <si>
    <t>Tổng số
lam xét nghiệm</t>
  </si>
  <si>
    <t>Tổng số  liều 
điều trị sốt rét</t>
  </si>
  <si>
    <t>Tổng số BN 
điều trị sốt rét</t>
  </si>
  <si>
    <t xml:space="preserve">Huyện, Thị </t>
  </si>
  <si>
    <t>Mầu XANH đã làm</t>
  </si>
  <si>
    <t>Luỹ tích 
số người nhiềm HIV</t>
  </si>
  <si>
    <t xml:space="preserve">Bệnh nhân tâm thần phân liệt </t>
  </si>
  <si>
    <t xml:space="preserve">Bệnh nhân động kinh </t>
  </si>
  <si>
    <t xml:space="preserve">Nhà tắm </t>
  </si>
  <si>
    <t xml:space="preserve">Hộ </t>
  </si>
  <si>
    <t>Tổng số người chết ngộ độc TP</t>
  </si>
  <si>
    <t xml:space="preserve">CÔNG TÁC KHÁM CHỮA BỆNH </t>
  </si>
  <si>
    <t>Thành 
phố TQ</t>
  </si>
  <si>
    <t xml:space="preserve">Phát hiện bệnh nhân 
tâm thần mới </t>
  </si>
  <si>
    <t xml:space="preserve">Số Bệnh nhân tâm thần
 điều trị ổn định </t>
  </si>
  <si>
    <t xml:space="preserve">Huyện Lâm Bình  </t>
  </si>
  <si>
    <t xml:space="preserve">Bệnh nhân 
Phong mới </t>
  </si>
  <si>
    <t>Bệnh nhân chăm
 sóc tàn tật</t>
  </si>
  <si>
    <t xml:space="preserve">Bệnh nhân 
còn giám sát </t>
  </si>
  <si>
    <t xml:space="preserve">Bệnh nhân
 đang quản lý </t>
  </si>
  <si>
    <t>% M/C</t>
  </si>
  <si>
    <t xml:space="preserve">Số người mắc </t>
  </si>
  <si>
    <t xml:space="preserve">Số người chết </t>
  </si>
  <si>
    <t xml:space="preserve">Điều tra Ngộ độc 
thực phẩm </t>
  </si>
  <si>
    <t xml:space="preserve">Số mới đặt dụng cụ </t>
  </si>
  <si>
    <t>Thuốc tránh thai</t>
  </si>
  <si>
    <t>Nam</t>
  </si>
  <si>
    <t xml:space="preserve">Nữ </t>
  </si>
  <si>
    <t xml:space="preserve">Biện pháp khác </t>
  </si>
  <si>
    <t xml:space="preserve">Uốn ván sơ sinh: </t>
  </si>
  <si>
    <t>1. Hạng Minh Phương (sinh ngày: 27/03/2013) Thôn 9, Minh tiến, Minh Hương, Hàm Yên. Đã điều trị tại khoa Nhi - Bệnh viện Đa khoa tỉnh từ 
ngày 7/04/2013 đến ngày 11/04/2013. Tử vong tại nhà ngày 11/04/2013.</t>
  </si>
  <si>
    <t>Trẻ 
0-24 Tháng</t>
  </si>
  <si>
    <t>Trẻ
 25-60 Tháng</t>
  </si>
  <si>
    <t xml:space="preserve"> - Khuyết tật </t>
  </si>
  <si>
    <t xml:space="preserve">BV Đa khoa Tỉnh </t>
  </si>
  <si>
    <t xml:space="preserve">Bệnh viện Y Dược </t>
  </si>
  <si>
    <t>Bệnh viện ĐKKV Kim Xuyên</t>
  </si>
  <si>
    <t xml:space="preserve">Bệnh nhân Tâm thần 
Phân liệt </t>
  </si>
  <si>
    <t xml:space="preserve">Bệnh nhân Động kinh </t>
  </si>
  <si>
    <t xml:space="preserve">PK-TTCSSKSS </t>
  </si>
  <si>
    <t xml:space="preserve">lũy tích = lũy kế </t>
  </si>
  <si>
    <t xml:space="preserve">tỷ lệ phụ nữ khám thai &gt; 3 lần </t>
  </si>
  <si>
    <t xml:space="preserve">Trong đó: Phát hiện BN HIV trong tỉnh </t>
  </si>
  <si>
    <t xml:space="preserve">               Phát hiện BN HIV ngoài tỉnh </t>
  </si>
  <si>
    <t xml:space="preserve">Trong đó thực hiện mới các biện pháp tránh thai </t>
  </si>
  <si>
    <t>Rubeon/
rubella</t>
  </si>
  <si>
    <r>
      <rPr>
        <b/>
        <i/>
        <sz val="10"/>
        <color indexed="12"/>
        <rFont val="Times New Roman"/>
        <family val="1"/>
      </rPr>
      <t>Ghi chú</t>
    </r>
    <r>
      <rPr>
        <sz val="10"/>
        <color indexed="12"/>
        <rFont val="Times New Roman"/>
        <family val="1"/>
      </rPr>
      <t>: ( M: số mắc, C: số chết)</t>
    </r>
  </si>
  <si>
    <r>
      <t xml:space="preserve">Khám và chăm sóc răng miệng cho 
học sinh Trung học PT </t>
    </r>
    <r>
      <rPr>
        <i/>
        <sz val="11"/>
        <color indexed="12"/>
        <rFont val="Times New Roman"/>
        <family val="1"/>
      </rPr>
      <t>( Lượt)</t>
    </r>
  </si>
  <si>
    <t>Luỹ tích số tử vong do AIDS từ khi có ca đầu tiên</t>
  </si>
  <si>
    <t>Luỹ tích BN phát hiện (HIV+) từ khi có ca đầu tiên</t>
  </si>
  <si>
    <t>Tỷ lệ trẻ em dưới 1 tuổi tiêm ĐĐ 7 loại vacxin</t>
  </si>
  <si>
    <t xml:space="preserve"> Số lượt điều trị bệnh nhân sốt rét</t>
  </si>
  <si>
    <t xml:space="preserve"> Số lượt người điều trị khác</t>
  </si>
  <si>
    <t xml:space="preserve"> TSBN phát hiện (HIV+) trong kỳ báo cáo </t>
  </si>
  <si>
    <t xml:space="preserve"> % HT
 KH </t>
  </si>
  <si>
    <r>
      <t>Khám và chăm sóc răng miệng cho 
học sinh Tiểu học</t>
    </r>
    <r>
      <rPr>
        <i/>
        <sz val="11"/>
        <color indexed="10"/>
        <rFont val="Times New Roman"/>
        <family val="1"/>
      </rPr>
      <t xml:space="preserve"> (=1 HS </t>
    </r>
    <r>
      <rPr>
        <sz val="11"/>
        <color indexed="10"/>
        <rFont val="Times New Roman"/>
        <family val="1"/>
      </rPr>
      <t xml:space="preserve">x 4 </t>
    </r>
    <r>
      <rPr>
        <i/>
        <sz val="11"/>
        <color indexed="10"/>
        <rFont val="Times New Roman"/>
        <family val="1"/>
      </rPr>
      <t>lượt/ tháng)</t>
    </r>
  </si>
  <si>
    <t xml:space="preserve">Số người khám điều trị dịch tễ </t>
  </si>
  <si>
    <t>Khám người tiếp xúc</t>
  </si>
  <si>
    <t>Tiêm Viêm Gan B sơ sinh &lt; 24h</t>
  </si>
  <si>
    <t>Đen đã nhap</t>
  </si>
  <si>
    <t>KH 
2015</t>
  </si>
  <si>
    <t>BV Công an tỉnh</t>
  </si>
  <si>
    <t xml:space="preserve">Điểm cấp phát thuốc 
quản lý BN tâm thần ngoại trú </t>
  </si>
  <si>
    <t>Tranh tuyên truyền PC bệnh về mắt (trường , điểm trường)</t>
  </si>
  <si>
    <t>TH 
tháng 03</t>
  </si>
  <si>
    <t>TH 03 Tháng</t>
  </si>
  <si>
    <t>Y HỌC LAO ĐỘNG (PHÒNG CHỐNG BỆNH NGHỀ NGHIỆP) 03 THÁNG ĐẦU NĂM 2015</t>
  </si>
  <si>
    <t>TH  03 Tháng</t>
  </si>
  <si>
    <t>KH 2015     (HS)</t>
  </si>
  <si>
    <t>KH 2015          
( HS)</t>
  </si>
  <si>
    <t>KH 2015           
( Lượt )</t>
  </si>
  <si>
    <t xml:space="preserve">Xúc miệng bằng dung dịch Fluore 2% 
cho học sinh tiểu học </t>
  </si>
  <si>
    <t>Cộng 03 tháng</t>
  </si>
  <si>
    <t xml:space="preserve">Cấp giấy chứng nhận đủ điều kiện </t>
  </si>
  <si>
    <t>Hoạt động Phòng Nha học đường</t>
  </si>
  <si>
    <t xml:space="preserve"> - Thương binh </t>
  </si>
  <si>
    <t xml:space="preserve">BV ĐK tỉnh </t>
  </si>
  <si>
    <t xml:space="preserve">TS cặp vợ chồng TH các biện pháp tránh thai </t>
  </si>
  <si>
    <t xml:space="preserve">Số phá thai </t>
  </si>
  <si>
    <t xml:space="preserve">Phá thai theo tuần </t>
  </si>
  <si>
    <t>Số phá thai ≤7 tuần</t>
  </si>
  <si>
    <t>Số phá thai ≤ 7 12 tuần</t>
  </si>
  <si>
    <t>Số phá thai &gt; 12 tuần</t>
  </si>
  <si>
    <t>Trđ: Số phá thai tuổi vị thành niên</t>
  </si>
  <si>
    <t>Phụ nữ đẻ được quản lý thai</t>
  </si>
  <si>
    <t xml:space="preserve">Bệnh viện Y dược Cổ truyền </t>
  </si>
  <si>
    <t>KH 2016
(HS)</t>
  </si>
  <si>
    <t xml:space="preserve">Chết chu sinh </t>
  </si>
  <si>
    <t xml:space="preserve">Chết 7 ngày đầu </t>
  </si>
  <si>
    <t>Chiêm Hóa</t>
  </si>
  <si>
    <t xml:space="preserve">Điều trị tại TG Quyết Tiến </t>
  </si>
  <si>
    <t xml:space="preserve"> BV Đa khoa tỉnh TQ</t>
  </si>
  <si>
    <t xml:space="preserve">Tỉnh khác </t>
  </si>
  <si>
    <t>Chỉ tiêu</t>
  </si>
  <si>
    <t>Đơn vị tính</t>
  </si>
  <si>
    <t>Cơ sở khám, chữa bệnh</t>
  </si>
  <si>
    <t>a</t>
  </si>
  <si>
    <t>Bệnh viện</t>
  </si>
  <si>
    <t xml:space="preserve"> - Bệnh viện tuyến tỉnh</t>
  </si>
  <si>
    <t xml:space="preserve"> - Bệnh viện Công an tỉnh</t>
  </si>
  <si>
    <t>b</t>
  </si>
  <si>
    <t>Phòng khám Đa khoa khu vực</t>
  </si>
  <si>
    <t>c</t>
  </si>
  <si>
    <t>Trạm y tế cơ sở</t>
  </si>
  <si>
    <t>Trạm</t>
  </si>
  <si>
    <t>- Trạm Y tế phường, thị trấn</t>
  </si>
  <si>
    <t>- Trạm Y tế xã</t>
  </si>
  <si>
    <t>d</t>
  </si>
  <si>
    <t xml:space="preserve">Trạm y tế do đơn vị khác quản lý                                                                                                                                                       </t>
  </si>
  <si>
    <t xml:space="preserve">Số trạm y tế xã/phường có bác sỹ            </t>
  </si>
  <si>
    <t xml:space="preserve"> Xã</t>
  </si>
  <si>
    <t xml:space="preserve"> Bác sỹ/10.000 dân</t>
  </si>
  <si>
    <t>Bác sỹ</t>
  </si>
  <si>
    <t>Giường</t>
  </si>
  <si>
    <t>4.1</t>
  </si>
  <si>
    <t>Giường bệnh bệnh viện</t>
  </si>
  <si>
    <t xml:space="preserve"> - Giường bệnh viện tỉnh</t>
  </si>
  <si>
    <t xml:space="preserve"> - Giường BV Công an tỉnh</t>
  </si>
  <si>
    <t>4.2</t>
  </si>
  <si>
    <t>Giường bệnh trạm y tế xã</t>
  </si>
  <si>
    <t xml:space="preserve"> - Giường trạm y tế phường, thị trấn</t>
  </si>
  <si>
    <t xml:space="preserve"> - Giường trạm y tế xã</t>
  </si>
  <si>
    <t xml:space="preserve"> - Giường TYT do đơn vị khác quản lý </t>
  </si>
  <si>
    <t>Số giường bệnh/10.000 dân</t>
  </si>
  <si>
    <t>Tỷ lệ giảm sinh bình quân hàng năm</t>
  </si>
  <si>
    <t>‰</t>
  </si>
  <si>
    <t>Tỷ lệ TE &lt; 1 tuổi tiêm chủng đầy đủ</t>
  </si>
  <si>
    <t>&gt;95</t>
  </si>
  <si>
    <t>Tỷ suất tử vong trẻ em dưới 1 tuổi</t>
  </si>
  <si>
    <t>&lt;8</t>
  </si>
  <si>
    <t>Tỷ suất tử vong trẻ em dưới 5 tuổi</t>
  </si>
  <si>
    <t>&lt;11</t>
  </si>
  <si>
    <t>Công suất sử dụng giường bệnh</t>
  </si>
  <si>
    <t>- Tuyến tỉnh</t>
  </si>
  <si>
    <t>- Tuyến huyện</t>
  </si>
  <si>
    <t>Số lượt người khám chữa bệnh</t>
  </si>
  <si>
    <t xml:space="preserve">Số xã/phường đạt Tiêu chí Quốc gia về Y tế xã </t>
  </si>
  <si>
    <t>Số mẫu máu xét nghiệm phát hiện HIV</t>
  </si>
  <si>
    <t>TH/KH
(=8/7)
(%)</t>
  </si>
  <si>
    <t>Phụ lục 1</t>
  </si>
  <si>
    <t>Số TT</t>
  </si>
  <si>
    <t>Thực hiện năm 2005</t>
  </si>
  <si>
    <t xml:space="preserve">Mục tiêu đến 2010 theo NQ ĐH XIV </t>
  </si>
  <si>
    <t>Thời kỳ 2006 - 2010</t>
  </si>
  <si>
    <t>Mục tiêu đến 2020</t>
  </si>
  <si>
    <t>Thời kỳ 2011 - 2015</t>
  </si>
  <si>
    <t>So sánh với NQ</t>
  </si>
  <si>
    <t>Bình quân thời kỳ 2006-2010
(%)</t>
  </si>
  <si>
    <t>Bình quân giai đoạn 2011-2015
(%)</t>
  </si>
  <si>
    <t>Ghi chú</t>
  </si>
  <si>
    <t>TH 2006</t>
  </si>
  <si>
    <t>TH 2007</t>
  </si>
  <si>
    <t>TH 2008</t>
  </si>
  <si>
    <t xml:space="preserve">TH 2009 </t>
  </si>
  <si>
    <t>TH 2010</t>
  </si>
  <si>
    <t>Đạt</t>
  </si>
  <si>
    <t>Không đạt</t>
  </si>
  <si>
    <t>1</t>
  </si>
  <si>
    <t>3</t>
  </si>
  <si>
    <t>4</t>
  </si>
  <si>
    <t>Tỷ lệ giảm sinh (bình quân hàng năm)</t>
  </si>
  <si>
    <t>x</t>
  </si>
  <si>
    <t>Tỷ lệ trẻ em dưới 1 tuổi được tiêm chủng đầy đủ</t>
  </si>
  <si>
    <t>&gt;98</t>
  </si>
  <si>
    <t>Tỷ lệ trẻ em dưới 5 tuổi suy dinh dưỡng cân nặng theo tuổi</t>
  </si>
  <si>
    <t>&lt;13</t>
  </si>
  <si>
    <t>&lt;9,5</t>
  </si>
  <si>
    <t>&lt; 8</t>
  </si>
  <si>
    <t>&lt; 11</t>
  </si>
  <si>
    <t xml:space="preserve">Giường </t>
  </si>
  <si>
    <t>Số bác sỹ/10.000 dân</t>
  </si>
  <si>
    <t xml:space="preserve"> xã</t>
  </si>
  <si>
    <t>Tỷ lệ xã/phường đạt Tiêu chí QG về y tế xã</t>
  </si>
  <si>
    <t>&gt;70</t>
  </si>
  <si>
    <t>Tỷ lệ trạm y tế xã/phường có bác sỹ</t>
  </si>
  <si>
    <t>Số trạm y tế xã/phường có bác sỹ</t>
  </si>
  <si>
    <t>Ghi chó: d©n sè n¨m n¨m 2010 ­íc lµ 73,07 v¹n ng­êi; năm 2011:  73,5; năm 2012: 73,8 vạn; n¨m 2013: ­íc 74,5 v¹n; Năm 2014 ước 75,1 vạn dan; Ds n¨m 2015 ­íc 75,7 v¹n; Ds năm 2016 ước 76,3 vạn</t>
  </si>
  <si>
    <t>- Thực hiện GB năm 2015 toàn tỉnh (tính cả GB của BV Công an tỉnh) : 1675 GB (BVĐK tỉnh TH tăng 50 GB); năm 2016 kế hoạch tăng thêm 100 GB để thành lập BV Phụ sản.</t>
  </si>
  <si>
    <t>Thực hiện 2016</t>
  </si>
  <si>
    <t>&gt; 95</t>
  </si>
  <si>
    <t>KH 
(Điểm)</t>
  </si>
  <si>
    <t>KH
2017</t>
  </si>
  <si>
    <t>CÔNG TÁC ĐIỀU TRỊ 06 THÁNG ĐẦU NĂM 2017</t>
  </si>
  <si>
    <t>CHƯƠNG TRÌNH NHA HỌC ĐƯỜNG 06 THÁNG ĐẦU NĂM 2017</t>
  </si>
  <si>
    <t>BÁO CÁO BỆNH TRUYỀN NHIỄM 06 THÁNG ĐẦU NĂM 2017</t>
  </si>
  <si>
    <t xml:space="preserve">Dân số được bảo vệ phòng, chống sốt rét </t>
  </si>
  <si>
    <t xml:space="preserve">        Bảo vệ bằng phun hoá chất </t>
  </si>
  <si>
    <t xml:space="preserve">        Bảo vệ bằng tẩm màn</t>
  </si>
  <si>
    <t xml:space="preserve"> </t>
  </si>
  <si>
    <t>Cộng 06 tháng</t>
  </si>
  <si>
    <t>TH  06 Tháng</t>
  </si>
  <si>
    <t xml:space="preserve">Số bà mẹ sau sinh uống Vitamin A </t>
  </si>
  <si>
    <t xml:space="preserve"> DỰ ÁN PHÒNG CHỐNG SUY DINH DƯỠNG </t>
  </si>
  <si>
    <t>Đánh giá cuối năm</t>
  </si>
  <si>
    <t>&gt;18</t>
  </si>
  <si>
    <t>&lt;18</t>
  </si>
  <si>
    <t xml:space="preserve">TS Trẻ 
nữ </t>
  </si>
  <si>
    <t xml:space="preserve"> Số lượt được cấp Thuốc SR để tự điều trị</t>
  </si>
  <si>
    <t>Số BN tâm thần được điều trị ổn định</t>
  </si>
  <si>
    <t>XIV</t>
  </si>
  <si>
    <t xml:space="preserve">TRUNG TÂM GIÁM ĐỊNH PHÁP Y </t>
  </si>
  <si>
    <t xml:space="preserve">Tổng số trường hợp giám định </t>
  </si>
  <si>
    <t xml:space="preserve">Giám định tổn hại sức khỏe </t>
  </si>
  <si>
    <t>Giám định tử thi</t>
  </si>
  <si>
    <t xml:space="preserve">- Chết tai nạn giao thông </t>
  </si>
  <si>
    <t>- Chết do bệnh</t>
  </si>
  <si>
    <t xml:space="preserve">Vụ </t>
  </si>
  <si>
    <t xml:space="preserve">Giám định pháp y tình dục </t>
  </si>
  <si>
    <t>Nguyên nhân khác</t>
  </si>
  <si>
    <t xml:space="preserve">TS giường bệnh tuyến tỉnh </t>
  </si>
  <si>
    <t xml:space="preserve">TS giường BV đa khu vực huyện </t>
  </si>
  <si>
    <t xml:space="preserve">TS giường bệnh trạm Y tế, phường </t>
  </si>
  <si>
    <t>TS BN lao mới  được quản lý, điều trị</t>
  </si>
  <si>
    <t xml:space="preserve">Đơn vị 
tính </t>
  </si>
  <si>
    <t xml:space="preserve">Số điểm QL cấp thuốc tâm thần ngoại trú </t>
  </si>
  <si>
    <t>BV
Suối 
Khoáng</t>
  </si>
  <si>
    <t xml:space="preserve">BV
Hương 
Sen </t>
  </si>
  <si>
    <t xml:space="preserve">TS giường BVĐKKV  </t>
  </si>
  <si>
    <t xml:space="preserve">Huyện, Thành phố </t>
  </si>
  <si>
    <t>Đã hội nhập</t>
  </si>
  <si>
    <t xml:space="preserve">Chưa tiến bộ </t>
  </si>
  <si>
    <t>Có
 tiến bộ</t>
  </si>
  <si>
    <t>Chuyển nơi khác</t>
  </si>
  <si>
    <t>Lý do khác</t>
  </si>
  <si>
    <t>Đánh giá kết quả</t>
  </si>
  <si>
    <t xml:space="preserve"> Có 
tiến bộ</t>
  </si>
  <si>
    <t>Chưa 
tiến bộ</t>
  </si>
  <si>
    <t>H.Hàm Yên</t>
  </si>
  <si>
    <t>Độ tuổi NKT 
PHCN tại cộng đồng</t>
  </si>
  <si>
    <t>Số NKT được
 quản lý</t>
  </si>
  <si>
    <t xml:space="preserve">Tay chân miệng </t>
  </si>
  <si>
    <t>6t ttyt lb</t>
  </si>
  <si>
    <t>Số PHCN quý trước chuyển sang</t>
  </si>
  <si>
    <t xml:space="preserve">Số PN đẻ con thứ 3 trở lên </t>
  </si>
  <si>
    <t>Bao 
cao su</t>
  </si>
  <si>
    <t xml:space="preserve">Thuốc
 cấy </t>
  </si>
  <si>
    <t xml:space="preserve">Thuốc
 tiêm </t>
  </si>
  <si>
    <t xml:space="preserve">Thuốc
viên </t>
  </si>
  <si>
    <t>Số lượt BN được điều trị bệnh sốt rét</t>
  </si>
  <si>
    <t xml:space="preserve">Họ và tên </t>
  </si>
  <si>
    <t xml:space="preserve">Địa chỉ </t>
  </si>
  <si>
    <t xml:space="preserve">Năm
 sinh </t>
  </si>
  <si>
    <t xml:space="preserve">Ngày tử
 vong </t>
  </si>
  <si>
    <t>Có thai</t>
  </si>
  <si>
    <t xml:space="preserve">Nguyên nhân
 tử vong </t>
  </si>
  <si>
    <t>Có tuổi 
thai</t>
  </si>
  <si>
    <t>Không</t>
  </si>
  <si>
    <t xml:space="preserve">39 tuần </t>
  </si>
  <si>
    <t xml:space="preserve">Nguyễn Thị Dung </t>
  </si>
  <si>
    <t xml:space="preserve">Thanh Tương, huyện Na Hang, tỉnh Tuyên Quang  </t>
  </si>
  <si>
    <t>28/2/2017</t>
  </si>
  <si>
    <t>Có</t>
  </si>
  <si>
    <t>Có chồng</t>
  </si>
  <si>
    <t xml:space="preserve">37 tuần </t>
  </si>
  <si>
    <t xml:space="preserve">Thời điểm tử vong liên quan đến thai </t>
  </si>
  <si>
    <t xml:space="preserve">Sau mổ giờ
 thứ nhất </t>
  </si>
  <si>
    <t xml:space="preserve">Tắc mạch ối </t>
  </si>
  <si>
    <t xml:space="preserve">Địa điểm
 tử vong </t>
  </si>
  <si>
    <t>BV ĐK 
Na Hang</t>
  </si>
  <si>
    <t>Bùi Thị Mai</t>
  </si>
  <si>
    <t>25/3/2017</t>
  </si>
  <si>
    <t>Mổ đẻ</t>
  </si>
  <si>
    <t xml:space="preserve">Tại nhà </t>
  </si>
  <si>
    <t>Lý Thị Phinh</t>
  </si>
  <si>
    <t>26/5/2017</t>
  </si>
  <si>
    <t>Sau đẻ 27 ngày</t>
  </si>
  <si>
    <t>Đột tử</t>
  </si>
  <si>
    <t>Tổ 22 P. Phan Thiết, TP Tuyên Quang, tỉnh Tuyên Quang</t>
  </si>
  <si>
    <t>Xã Minh Hương, H. Hàm Yên, tỉnh Tuyên Quang</t>
  </si>
  <si>
    <t xml:space="preserve">Đơn vị
 tính </t>
  </si>
  <si>
    <t xml:space="preserve">Số PN được mổ đẻ </t>
  </si>
  <si>
    <t xml:space="preserve">TS PN đẻ tại cơ sở y tế </t>
  </si>
  <si>
    <t>TS PN khám thai &gt; 3 lần</t>
  </si>
  <si>
    <t>TS PN có thai</t>
  </si>
  <si>
    <t xml:space="preserve">tlgiảm sinh </t>
  </si>
  <si>
    <t xml:space="preserve">Sốt phát ban (rubeon) </t>
  </si>
  <si>
    <t>Sởi (nghi )</t>
  </si>
  <si>
    <r>
      <t>Tiêm UV</t>
    </r>
    <r>
      <rPr>
        <vertAlign val="subscript"/>
        <sz val="11"/>
        <rFont val=".VnTime"/>
        <family val="1"/>
      </rPr>
      <t>2</t>
    </r>
    <r>
      <rPr>
        <vertAlign val="superscript"/>
        <sz val="11"/>
        <rFont val=".VnTime"/>
        <family val="1"/>
      </rPr>
      <t>+</t>
    </r>
    <r>
      <rPr>
        <sz val="11"/>
        <rFont val=".VnTime"/>
        <family val="1"/>
      </rPr>
      <t xml:space="preserve"> cho nữ 15 + 16 tuổi</t>
    </r>
  </si>
  <si>
    <t>BV 
Y 
dược</t>
  </si>
  <si>
    <r>
      <t xml:space="preserve">KẾT QUẢ THỰC HIỆN MỘT SỐ MỤC TIÊU NGHỊ QUYẾT ĐẠI HỘI ĐẢNG BỘ TỈNH XVI (Tháng </t>
    </r>
    <r>
      <rPr>
        <b/>
        <sz val="13"/>
        <color indexed="10"/>
        <rFont val="Times New Roman"/>
        <family val="1"/>
      </rPr>
      <t>12-2017</t>
    </r>
    <r>
      <rPr>
        <b/>
        <sz val="13"/>
        <rFont val="Times New Roman"/>
        <family val="1"/>
      </rPr>
      <t>)</t>
    </r>
  </si>
  <si>
    <t>TH 12 tháng 2017</t>
  </si>
  <si>
    <t>TH tháng 12 2017</t>
  </si>
  <si>
    <t>TH
12 tháng</t>
  </si>
  <si>
    <r>
      <t>Tiêm UV</t>
    </r>
    <r>
      <rPr>
        <vertAlign val="subscript"/>
        <sz val="11"/>
        <rFont val="Times New Roman"/>
        <family val="1"/>
      </rPr>
      <t>2</t>
    </r>
    <r>
      <rPr>
        <vertAlign val="superscript"/>
        <sz val="11"/>
        <rFont val="Times New Roman"/>
        <family val="1"/>
      </rPr>
      <t>+</t>
    </r>
    <r>
      <rPr>
        <sz val="11"/>
        <rFont val="Times New Roman"/>
        <family val="1"/>
      </rPr>
      <t xml:space="preserve"> cho phụ nữ có thai</t>
    </r>
  </si>
  <si>
    <t xml:space="preserve">Kiểm tra VSMT cơ sở y tế </t>
  </si>
  <si>
    <t>Kiểm tra CTVS và tư vấn VSMT tại hộ GĐ</t>
  </si>
  <si>
    <t>BV PHCN Hương Sen</t>
  </si>
  <si>
    <t xml:space="preserve"> BV tuyến tỉnh</t>
  </si>
  <si>
    <t xml:space="preserve">TS lần chụp C.hưởng từ </t>
  </si>
  <si>
    <t xml:space="preserve"> BV Tuyến tỉnh</t>
  </si>
  <si>
    <t xml:space="preserve">TSBN điều trị ngoại trú </t>
  </si>
  <si>
    <t>DỰ ÁN PHÒNG CHỐNG SỐT RÉT 12 THÁNG NĂM 2017</t>
  </si>
  <si>
    <t>Tiêm vác xin Sởi - Rubella
cho trẻ 18 tháng tuổi</t>
  </si>
  <si>
    <t xml:space="preserve">Triệt sản mới </t>
  </si>
  <si>
    <t>Phụ lục 2</t>
  </si>
  <si>
    <t xml:space="preserve">Tiêm Vacsin Sởi - Rubella cho trẻ 18 tháng tuổi </t>
  </si>
  <si>
    <t xml:space="preserve">Chữ xanh 
đã làm </t>
  </si>
  <si>
    <t xml:space="preserve">Khám và chăm sóc răng miệng cho HS tiểu học </t>
  </si>
  <si>
    <t>K.tra chất lượng nước SH khu tập trung dân cư</t>
  </si>
  <si>
    <t>BÁO CÁO TỬ VONG MẸ TOÀN TỈNH 03 THÁNG ĐẦU NĂM 2018</t>
  </si>
  <si>
    <t>TS lần khám bệnh</t>
  </si>
  <si>
    <t xml:space="preserve">TS giường bệnh </t>
  </si>
  <si>
    <t>Tổng số trẻ 
tử vong do ARI</t>
  </si>
  <si>
    <t>Tổng số
 trẻ ARI</t>
  </si>
  <si>
    <t>TTYT TP Tuyên Quang</t>
  </si>
  <si>
    <t>- CT Scanner 1-32 dãy</t>
  </si>
  <si>
    <t>- CT Scanner 128 dãy</t>
  </si>
  <si>
    <t xml:space="preserve">Điều trị  
ngoại trú </t>
  </si>
  <si>
    <t xml:space="preserve">Quá Thời gian
gửi Báo cáo </t>
  </si>
  <si>
    <t>Đúng thời gian
gửi báo cáo</t>
  </si>
  <si>
    <t xml:space="preserve">Chậm </t>
  </si>
  <si>
    <t>Bệnh viện Đa khoa Tỉnh</t>
  </si>
  <si>
    <t>Bệnh viện Y dược Cổ truyền</t>
  </si>
  <si>
    <t>Bệnh viện Lao - phổi</t>
  </si>
  <si>
    <t xml:space="preserve">     Bệnh viện Đa khoa Lâm Bình  </t>
  </si>
  <si>
    <t xml:space="preserve">    Trung Tâm Y tế Lâm Bình</t>
  </si>
  <si>
    <t xml:space="preserve">     Bệnh viện Đa khoa Na Hang  </t>
  </si>
  <si>
    <t xml:space="preserve">    Trung Tâm Y tế Na Hang</t>
  </si>
  <si>
    <t xml:space="preserve">Bệnh viện Đa khoa Khu vực Yên Hoa </t>
  </si>
  <si>
    <t xml:space="preserve">    Trung Tâm Y tế Chiêm Hóa</t>
  </si>
  <si>
    <t xml:space="preserve">    Trung tâm Y tế Hàm Yên</t>
  </si>
  <si>
    <t xml:space="preserve">    Bệnh viện Đa khoa Yên Sơn </t>
  </si>
  <si>
    <t xml:space="preserve">    Trung Tâm Y tế Yên Sơn</t>
  </si>
  <si>
    <t xml:space="preserve">Bệnh viện Đa khoa khu vực ATK </t>
  </si>
  <si>
    <t xml:space="preserve">   Trung tâm Y tế Sơn Dương</t>
  </si>
  <si>
    <t xml:space="preserve">Bệnh viện Đa khoa khu vực Kim Xuyên </t>
  </si>
  <si>
    <t xml:space="preserve">    Trung tâm Y tế Thành Phố</t>
  </si>
  <si>
    <t xml:space="preserve">Trung tâm phòng chống Bệnh xã hội </t>
  </si>
  <si>
    <t>Trung tâm chăm sóc sức khỏe Sinh Sản</t>
  </si>
  <si>
    <r>
      <t xml:space="preserve">    </t>
    </r>
    <r>
      <rPr>
        <sz val="14"/>
        <color indexed="30"/>
        <rFont val="Times New Roman"/>
        <family val="1"/>
      </rPr>
      <t xml:space="preserve">Trung tâm Giám định Y khoa </t>
    </r>
  </si>
  <si>
    <r>
      <t xml:space="preserve">    </t>
    </r>
    <r>
      <rPr>
        <sz val="14"/>
        <color indexed="30"/>
        <rFont val="Times New Roman"/>
        <family val="1"/>
      </rPr>
      <t xml:space="preserve">Trung tâm Kiểm nghiệm </t>
    </r>
  </si>
  <si>
    <t xml:space="preserve">    Trung tâm Truyền thông GDSK </t>
  </si>
  <si>
    <t xml:space="preserve">Chi cục An toàn vệ sinh thực phẩm </t>
  </si>
  <si>
    <t xml:space="preserve">Chi cục Dân số KH Hóa gia đình </t>
  </si>
  <si>
    <t>Trung tâm Pháp Y</t>
  </si>
  <si>
    <t xml:space="preserve">Trường Trung cấp Y </t>
  </si>
  <si>
    <t xml:space="preserve">Không có
 số liệu 
Báo cáo </t>
  </si>
  <si>
    <t xml:space="preserve">Đầy đủ 
Số liệu </t>
  </si>
  <si>
    <t xml:space="preserve">Chưa đủ 
số liệu </t>
  </si>
  <si>
    <t xml:space="preserve">Sai  
số liệu </t>
  </si>
  <si>
    <t xml:space="preserve">Quá
 hạn </t>
  </si>
  <si>
    <t xml:space="preserve"> Yên
 Sơn</t>
  </si>
  <si>
    <t xml:space="preserve">Sơn
 Dương </t>
  </si>
  <si>
    <t>THỜI GIAN THỰC HIỆN CHẾ ĐỘ BÁO CÁO 6 THÁNG 2018</t>
  </si>
  <si>
    <t xml:space="preserve">TS PN đẻ chăm sóc tuần đầu sau sinh  </t>
  </si>
  <si>
    <t>Tỷ lệ bao phủ BHYT</t>
  </si>
  <si>
    <t>Tỷ lệ cơ sở sản xuất, kinh doanh, chế biến thực phẩm được kiểm tra đạt yêu cầu ATTP</t>
  </si>
  <si>
    <t xml:space="preserve">Tỷ xuất ca mắc ngộ độc thực phẩm cấp tính trên 100.000 dân </t>
  </si>
  <si>
    <t>&gt;85</t>
  </si>
  <si>
    <t>&lt;7</t>
  </si>
  <si>
    <t xml:space="preserve">BC qua mail </t>
  </si>
  <si>
    <t xml:space="preserve">Ngày tháng </t>
  </si>
  <si>
    <t>Biểu Phụ lục BC công tác KCB ( tháng 2018)</t>
  </si>
  <si>
    <t xml:space="preserve">    Bệnh viện Đa khoa Chiêm Hóa</t>
  </si>
  <si>
    <t xml:space="preserve">    Bệnh viện Đa khoa Hàm Yên</t>
  </si>
  <si>
    <t xml:space="preserve">    Bệnh viện Đa khoa Sơn Dương </t>
  </si>
  <si>
    <t xml:space="preserve">    Trung Tâm y tế Dự Phòng tỉnh </t>
  </si>
  <si>
    <t xml:space="preserve">    Trung tâm phòng chống HIV/AIDS</t>
  </si>
  <si>
    <r>
      <rPr>
        <b/>
        <i/>
        <sz val="12"/>
        <color indexed="12"/>
        <rFont val="Times New Roman"/>
        <family val="1"/>
      </rPr>
      <t>Ghi chú:</t>
    </r>
    <r>
      <rPr>
        <b/>
        <sz val="12"/>
        <color indexed="12"/>
        <rFont val="Times New Roman"/>
        <family val="1"/>
      </rPr>
      <t xml:space="preserve"> </t>
    </r>
    <r>
      <rPr>
        <sz val="12"/>
        <color indexed="12"/>
        <rFont val="Times New Roman"/>
        <family val="1"/>
      </rPr>
      <t xml:space="preserve">- Số liệu báo cáo 9 tháng đầu năm 2018 của Chi cục Dân số Kế hoạch hóa gia đình thực hiện </t>
    </r>
  </si>
  <si>
    <t>HOẠT ĐỘNG CUNG CẤP DỊCH VỤ KHHGĐ 9 THÁNG NĂM 2018</t>
  </si>
  <si>
    <t>Sơ sinh 
&lt; 2500g</t>
  </si>
  <si>
    <r>
      <rPr>
        <sz val="11"/>
        <color indexed="12"/>
        <rFont val="Times New Roman"/>
        <family val="1"/>
      </rPr>
      <t>Tiêm vác xin DPT</t>
    </r>
    <r>
      <rPr>
        <sz val="11"/>
        <color indexed="12"/>
        <rFont val=".VnArial Narrow"/>
        <family val="2"/>
      </rPr>
      <t xml:space="preserve"> </t>
    </r>
    <r>
      <rPr>
        <sz val="11"/>
        <color indexed="12"/>
        <rFont val="Times New Roman"/>
        <family val="1"/>
      </rPr>
      <t>bổ sung 
cho trẻ 18 tháng tuổi</t>
    </r>
  </si>
  <si>
    <r>
      <t>Giám sát các CTCN dưới 1000m</t>
    </r>
    <r>
      <rPr>
        <vertAlign val="superscript"/>
        <sz val="9.5"/>
        <color indexed="12"/>
        <rFont val="Times New Roman"/>
        <family val="1"/>
      </rPr>
      <t>3</t>
    </r>
    <r>
      <rPr>
        <sz val="9.5"/>
        <color indexed="12"/>
        <rFont val="Times New Roman"/>
        <family val="1"/>
      </rPr>
      <t xml:space="preserve">/ngày/ đêm  </t>
    </r>
  </si>
  <si>
    <t>Điều tra tỷ lệ SDD trẻ &lt;6 tuổi (30 cụm)</t>
  </si>
  <si>
    <t>Bệnh viện PH chức năng Hương Sen</t>
  </si>
  <si>
    <t>BVĐKKV Kim Xuyên</t>
  </si>
  <si>
    <t xml:space="preserve">BVĐKKV ATK </t>
  </si>
  <si>
    <t>BVĐKKV Yên Hoa</t>
  </si>
  <si>
    <t>BV Phổi</t>
  </si>
  <si>
    <t>Bệnh viện Phổi</t>
  </si>
  <si>
    <t>BV
Phổi</t>
  </si>
  <si>
    <t xml:space="preserve">Xã </t>
  </si>
  <si>
    <t xml:space="preserve">DỰ ÁN PHÒNG CHỐNG BỆNH PHONG </t>
  </si>
  <si>
    <t>Ghi chú:</t>
  </si>
  <si>
    <t>BN đang 
điều trị
ARV</t>
  </si>
  <si>
    <t>Lũy tích 
tử vong do AIDS</t>
  </si>
  <si>
    <t>x (02/01/0219)</t>
  </si>
  <si>
    <t xml:space="preserve">Ho gà </t>
  </si>
  <si>
    <t xml:space="preserve">Không có BIỂU số liệu báo cáo </t>
  </si>
  <si>
    <r>
      <t>%</t>
    </r>
    <r>
      <rPr>
        <sz val="10"/>
        <rFont val=".VnTime"/>
        <family val="2"/>
      </rPr>
      <t>o</t>
    </r>
  </si>
  <si>
    <t>&lt;10</t>
  </si>
  <si>
    <t>KH 2019</t>
  </si>
  <si>
    <t>TS lần xét nghiệm</t>
  </si>
  <si>
    <t xml:space="preserve">Lượt </t>
  </si>
  <si>
    <t xml:space="preserve">BN </t>
  </si>
  <si>
    <t xml:space="preserve">Ngày ĐT </t>
  </si>
  <si>
    <t>Lần</t>
  </si>
  <si>
    <t xml:space="preserve">Ca </t>
  </si>
  <si>
    <t>TS giường TTYT huyện</t>
  </si>
  <si>
    <t>TTYT huyện</t>
  </si>
  <si>
    <t xml:space="preserve"> TS BN chết tại BV, TTYT huyện</t>
  </si>
  <si>
    <t>TTYT huyện Na Hang</t>
  </si>
  <si>
    <t xml:space="preserve">TTYT huyện Lâm Bình </t>
  </si>
  <si>
    <t>TTYT huyện Chiêm Hoá</t>
  </si>
  <si>
    <t>TTYT huyện Hàm Yên</t>
  </si>
  <si>
    <t>TTYT huyện Yên Sơn</t>
  </si>
  <si>
    <t>TTYT huyện Sơn Dương</t>
  </si>
  <si>
    <t xml:space="preserve"> BV Phổi</t>
  </si>
  <si>
    <t xml:space="preserve">CTCP CTN Tuyên Quang </t>
  </si>
  <si>
    <t>CHƯƠNG TRÌNH PHÒNG CHỐNG MÙ LÒA 03 THÁNG ĐẦU NĂM 2019</t>
  </si>
  <si>
    <t>TH
03 tháng</t>
  </si>
  <si>
    <t>DỰ ÁN PHÒNG CHỐNG BỆNH PHONG 03 THÁNG ĐẦU NĂM 2019</t>
  </si>
  <si>
    <t>KH
2019</t>
  </si>
  <si>
    <t xml:space="preserve">Kiểm tra VSMT
 công cộng </t>
  </si>
  <si>
    <t xml:space="preserve"> + 02. Vi Thị Hơn  (sinh năm 1939), thôn Đồng Quân, xã Thắng Quân - h.Yên Sơn, tử vong ngày 01/6/2019. BN không tiêm vacsxin, huyết thanh phòng dại</t>
  </si>
  <si>
    <t xml:space="preserve"> + 01. Bàng Đức Thiện (sinh năm 20/9/2010), thôn Làng Cả, TT Sơn Dương - h.Sơn Dương, tử vong ngày 14/1/2019. BN không tiêm vacsxin, huyết thanh phòng dại</t>
  </si>
  <si>
    <t xml:space="preserve"> + 03. Vũ Xuân Thạch (sinh năm 1958), thôn Đô Thượng 4, xã Xuân Vân - h.Yên Sơn, tử vong ngày 21/6/2019. BN không tiêm vacsxin, huyết thanh phòng dại</t>
  </si>
  <si>
    <t xml:space="preserve">     Tử vong dại: </t>
  </si>
  <si>
    <t xml:space="preserve"> + 01. Sùng Seo Chinh. Sinh 7/5/2019. Địa chỉ: xã Kim Quan, h. Yên Sơn. Phát hiện 10/5/2019. Tử vong 15/5/2019. Mẹ Lý Thị Giáng. Dân tộc Mông, đã tiêm 5 mũi uốn ván. </t>
  </si>
  <si>
    <t xml:space="preserve">     Tử vong uốn ván sơ sinh</t>
  </si>
  <si>
    <r>
      <rPr>
        <b/>
        <i/>
        <sz val="11.5"/>
        <color indexed="12"/>
        <rFont val="Times New Roman"/>
        <family val="1"/>
      </rPr>
      <t>Ghi chú</t>
    </r>
    <r>
      <rPr>
        <sz val="11.5"/>
        <color indexed="12"/>
        <rFont val="Times New Roman"/>
        <family val="1"/>
      </rPr>
      <t>: ( M: số mắc, C: số chết)</t>
    </r>
  </si>
  <si>
    <t xml:space="preserve">xanh dã làm </t>
  </si>
  <si>
    <r>
      <t>CX SD giường bệnh :</t>
    </r>
    <r>
      <rPr>
        <sz val="9.5"/>
        <color indexed="12"/>
        <rFont val="Times New Roman"/>
        <family val="1"/>
      </rPr>
      <t xml:space="preserve"> (%)</t>
    </r>
  </si>
  <si>
    <t xml:space="preserve">Số người khám tại thôn trọng điểm </t>
  </si>
  <si>
    <t>Phụ lục</t>
  </si>
  <si>
    <t xml:space="preserve">Thực hiện Tháng </t>
  </si>
  <si>
    <t>Lũy kế từ đầu năm đến tháng</t>
  </si>
  <si>
    <t xml:space="preserve"> - Giường BV đa khoa khu vực huyện</t>
  </si>
  <si>
    <t>Tỷ lệ TE dưới 5 tuổi suy dinh dưỡng thể gầy còm (cân nặng/tuổi)</t>
  </si>
  <si>
    <t xml:space="preserve"> Tỷ lệ trẻ em dưới 5 tuổi suy dinh dưỡng thể gầy còm (chiều cao/tuổi)</t>
  </si>
  <si>
    <t>Lượt người</t>
  </si>
  <si>
    <t>So sánh TH
/KH</t>
  </si>
  <si>
    <t>KẾT QUẢ KHÁM CHỮA BỆNH CHO ĐỐI TƯỢNG CHÍNH SÁCH 12 THÁNG NĂM 2019</t>
  </si>
  <si>
    <t>TTYT  Hàm Yên</t>
  </si>
  <si>
    <t>TTYT  Na Hang</t>
  </si>
  <si>
    <t xml:space="preserve">TTYT Lâm Bình </t>
  </si>
  <si>
    <t>TTYT Chiêm Hoá</t>
  </si>
  <si>
    <t>TTYT Yên Sơn</t>
  </si>
  <si>
    <t xml:space="preserve">TTYT Sơn Dương </t>
  </si>
  <si>
    <t>- Bệnh viện Đa khoa Phương Bắc</t>
  </si>
  <si>
    <t xml:space="preserve">Trại giam Quyết Tiến </t>
  </si>
  <si>
    <t>TS PN đẻ được CBYT đỡ</t>
  </si>
  <si>
    <t>PK TTKSBT</t>
  </si>
  <si>
    <t xml:space="preserve">TS trẻ sơ sinh 
được cân </t>
  </si>
  <si>
    <t>Tại tỉnh( GS Labo mối nguy)</t>
  </si>
  <si>
    <t>Tổng số ca chết mẹ  (TT Kiểm soát bệnh tật BC)</t>
  </si>
  <si>
    <t>Trung tâm y tế huyện</t>
  </si>
  <si>
    <t>Số NKT được khám SK năm 2019</t>
  </si>
  <si>
    <t>03 THÁNG ĐẦU NĂM 2020 (QĐ 468/QĐ-UBND ngày 16/12/2019 của UBND tỉnh)</t>
  </si>
  <si>
    <t>(Kèm theo Báo cáo số          /BC-SYT ngày         / 03/ 2020 của Sở Y tế)</t>
  </si>
  <si>
    <t>Thực hiện 03 tháng năm 2019</t>
  </si>
  <si>
    <t>Năm 2020</t>
  </si>
  <si>
    <t>Tiến độ thực hiện năm 2020</t>
  </si>
  <si>
    <t>Kế hoạch 2019 (Theo QĐ số  468/QĐ-UBND)</t>
  </si>
  <si>
    <t xml:space="preserve">Thực hiện  tháng 03 </t>
  </si>
  <si>
    <t xml:space="preserve">Thực hiện 03 tháng </t>
  </si>
  <si>
    <t>So sánh TH với cùng kỳ 2019</t>
  </si>
  <si>
    <t xml:space="preserve"> - Trung tâm huyện</t>
  </si>
  <si>
    <t>TTYT</t>
  </si>
  <si>
    <t xml:space="preserve"> - Bệnh viện đa khoa khu vực huyện</t>
  </si>
  <si>
    <t xml:space="preserve"> - Giường TTYT huyện </t>
  </si>
  <si>
    <t xml:space="preserve">Đánh giá cuối năm </t>
  </si>
  <si>
    <t xml:space="preserve">      KẾT QUẢ THỰC HIỆN MỘT SỐ CHỈ TIÊU PHÁT TRIỂN SỰ NGHIỆP VĂN HÓA- XÃ HỘI</t>
  </si>
  <si>
    <t>CÔNG TÁC ĐIỀU TRỊ 03 THÁNG ĐẦU NĂM 2020</t>
  </si>
  <si>
    <t>KẾT QUẢ THỰC HIỆN CÔNG TÁC Y TẾ 03 THÁNG ĐẦU NĂM 2020</t>
  </si>
  <si>
    <t>Thực hiện
03 tháng 2020</t>
  </si>
  <si>
    <t>KH 2020</t>
  </si>
  <si>
    <t>TH 03 tháng năm 2020</t>
  </si>
  <si>
    <r>
      <t xml:space="preserve">Khám và ĐT Y học Dân tộc,
 Dùng thuốc Nam 
</t>
    </r>
    <r>
      <rPr>
        <i/>
        <sz val="11"/>
        <color indexed="12"/>
        <rFont val="Times New Roman"/>
        <family val="1"/>
      </rPr>
      <t>(từ 01/01/2020 đến 31/03//2020)</t>
    </r>
  </si>
  <si>
    <t xml:space="preserve">TS giường BVĐK khu vực huyện </t>
  </si>
  <si>
    <t>KH 2020
(Trẻ)</t>
  </si>
  <si>
    <t>KH 2020
(Bà mẹ)</t>
  </si>
  <si>
    <t>DỰ ÁN TIÊM CHỦNG MỞ RỘNG 03 THÁNG ĐẦU NĂM 2020</t>
  </si>
  <si>
    <t>CHƯƠNG TRÌNH VỆ SINH MÔI TRƯỜNG 03 THÁNG ĐẦU NĂM 2020</t>
  </si>
  <si>
    <r>
      <t xml:space="preserve">KH 2020 </t>
    </r>
    <r>
      <rPr>
        <i/>
        <sz val="10"/>
        <color indexed="12"/>
        <rFont val="Times New Roman"/>
        <family val="1"/>
      </rPr>
      <t>(Mẫu)</t>
    </r>
  </si>
  <si>
    <t xml:space="preserve">H.Sơn Dương </t>
  </si>
  <si>
    <r>
      <t xml:space="preserve">BÁO CÁO BỆNH TRUYỀN NHIỄM 03 THÁNG ĐẦU NĂM 2020
</t>
    </r>
    <r>
      <rPr>
        <sz val="13"/>
        <color indexed="12"/>
        <rFont val="Times New Roman"/>
        <family val="1"/>
      </rPr>
      <t>(</t>
    </r>
    <r>
      <rPr>
        <i/>
        <sz val="13"/>
        <color indexed="12"/>
        <rFont val="Times New Roman"/>
        <family val="1"/>
      </rPr>
      <t>từ 01/01/2020 đến 31/03/2020)</t>
    </r>
  </si>
  <si>
    <t>Cộng 03  tháng</t>
  </si>
  <si>
    <t>Viêm gan vi rút B</t>
  </si>
  <si>
    <t>Viêm gan vi rút A</t>
  </si>
  <si>
    <t>DỰ ÁN BẢO VỆ SỨC KHỎE TÂM THẦN CỘNG ĐỒNG 03 THÁNG ĐẦU NĂM 2020</t>
  </si>
  <si>
    <r>
      <t xml:space="preserve">DỰ ÁN BẢO VỆ SỨC KHỎE TÂM THẦN CỘNG ĐỒNG 03 THÁNG ĐẦU NĂM 2020
</t>
    </r>
    <r>
      <rPr>
        <i/>
        <sz val="16"/>
        <rFont val="Times New Roman"/>
        <family val="1"/>
      </rPr>
      <t>(Tiếp theo)</t>
    </r>
  </si>
  <si>
    <t>KH
2020</t>
  </si>
  <si>
    <t>TT Kiểm soát BT</t>
  </si>
  <si>
    <t>DỰ ÁN PHÒNG CHỐNG LAO 03 THÁNG ĐẦU NĂM 2020</t>
  </si>
  <si>
    <t>KH 
2020</t>
  </si>
  <si>
    <t xml:space="preserve">TH 03 tháng </t>
  </si>
  <si>
    <t>CHƯƠNG TRÌNH ARI 03 THÁNG ĐẦU NĂM 2020</t>
  </si>
  <si>
    <t xml:space="preserve">- Nguồn số liệu báo cáo 03 tháng năm 2020 - Trung tâm Kiểm soát bệnh tật thực hiện </t>
  </si>
  <si>
    <t>KẾT QUẢ THỰC HIỆN CHƯƠNG TRÌNH BVSKBM 03 THÁNG ĐẦU NĂM 2020</t>
  </si>
  <si>
    <t>KẾT QUẢ THỰC HIỆN CHƯƠNG TRÌNH BVSKTE 03 THÁNG ĐẦU NĂM 2020</t>
  </si>
  <si>
    <t>- Nguồn số liệu báo cáo 03 tháng năm 2020 - Trung tâm Kiểm soát bệnh tật thực hiện</t>
  </si>
  <si>
    <t xml:space="preserve"> MẮC - CHẾT DO TAI BIẾN SẢN KHOA TOÀN TỈNH 03 THÁNG ĐẦU NĂM 2020</t>
  </si>
  <si>
    <t>PK-TTKSBT</t>
  </si>
  <si>
    <t xml:space="preserve"> TỬ VONG MẸ TOÀN TỈNH 03 THÁNG ĐẦU NĂM 2020</t>
  </si>
  <si>
    <t>Hoàng Thị Thương</t>
  </si>
  <si>
    <t>Tắc mạch ối</t>
  </si>
  <si>
    <t>BV Đa khoa Phương Bắc</t>
  </si>
  <si>
    <t>BÁO CÁO CÔNG TÁC PHÒNG CHỐNG HIV/AIDS 03 THÁNG ĐẦU NĂM 2020</t>
  </si>
  <si>
    <t>DỰ ÁN ĐẢM BẢO CHẤT LƯỢNG VỆ SINH AN TOÀN THỰC PHẨM 03 THÁNG ĐẦU NĂM 2020</t>
  </si>
  <si>
    <t>BÁO CÁO CÔNG TÁC PHCN- DVCĐ 03 THÁNG ĐẦU NĂM 2020</t>
  </si>
  <si>
    <t>Số mới đưa vào quý I</t>
  </si>
  <si>
    <t>Tổng số NKT PHCN trong quý</t>
  </si>
  <si>
    <t>Chuyển quý II/2020</t>
  </si>
  <si>
    <t>HIV 
Phát hiện tháng 03</t>
  </si>
  <si>
    <t xml:space="preserve">HIV 
Phát hiện 
03 tháng </t>
  </si>
  <si>
    <t>Tử vong tháng 03</t>
  </si>
  <si>
    <t xml:space="preserve">Tử vong 
03 tháng </t>
  </si>
  <si>
    <t>BN mới điều trị tháng 03</t>
  </si>
  <si>
    <t xml:space="preserve">BN mới 
điều trị 
03 tháng </t>
  </si>
  <si>
    <t>KH 
2020 (mẫu)</t>
  </si>
  <si>
    <t xml:space="preserve"> Dự kiến  2020
 (vụ )</t>
  </si>
  <si>
    <t>KH 
2020
 (cơ sở)</t>
  </si>
  <si>
    <t>KH 
2020 (lượt)</t>
  </si>
  <si>
    <t>Thai 38 tuần</t>
  </si>
  <si>
    <t xml:space="preserve">Trung trực, huyện Yên Sơn </t>
  </si>
  <si>
    <t>Thực hiện
03 tháng 2019</t>
  </si>
  <si>
    <t>TH 03 tháng năm 2019</t>
  </si>
  <si>
    <t xml:space="preserve">Tính 12 tháng </t>
  </si>
  <si>
    <t xml:space="preserve">Chưa thực hiện </t>
  </si>
  <si>
    <r>
      <t xml:space="preserve">Điều trị mới trong </t>
    </r>
    <r>
      <rPr>
        <sz val="11"/>
        <color indexed="12"/>
        <rFont val="Times New Roman"/>
        <family val="1"/>
      </rPr>
      <t xml:space="preserve">03 </t>
    </r>
    <r>
      <rPr>
        <sz val="11"/>
        <rFont val="Times New Roman"/>
        <family val="1"/>
        <charset val="163"/>
      </rPr>
      <t xml:space="preserve"> tháng </t>
    </r>
  </si>
  <si>
    <t>Triệt sản:</t>
  </si>
  <si>
    <t>- Triệt sản nữ</t>
  </si>
  <si>
    <t>- Triệt sản nam</t>
  </si>
  <si>
    <t xml:space="preserve"> Dụng cụ tử cung</t>
  </si>
  <si>
    <t xml:space="preserve"> Bao cao su</t>
  </si>
  <si>
    <t>Thuốc uống tránh thai</t>
  </si>
  <si>
    <t>Thuốc cấy tránh thai</t>
  </si>
  <si>
    <t xml:space="preserve">Thưực hiện mới các biện pháp tránh thai hiện đại </t>
  </si>
  <si>
    <t>Thuốc tiêm tránh thai</t>
  </si>
  <si>
    <t>8/400</t>
  </si>
  <si>
    <t xml:space="preserve">KH 2020 SYT giao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</si>
</sst>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$&quot;#,##0.00_);\(&quot;$&quot;#,##0.00\)"/>
    <numFmt numFmtId="165" formatCode="_(* #,##0.00_);_(* \(#,##0.00\);_(* &quot;-&quot;??_);_(@_)"/>
    <numFmt numFmtId="166" formatCode="0.0"/>
    <numFmt numFmtId="167" formatCode="#,##0.0"/>
    <numFmt numFmtId="168" formatCode="_(* #,##0.0_);_(* \(#,##0.0\);_(* &quot;-&quot;??_);_(@_)"/>
    <numFmt numFmtId="169" formatCode="_(* #,##0_);_(* \(#,##0\);_(* &quot;-&quot;??_);_(@_)"/>
    <numFmt numFmtId="170" formatCode="#,##0;[Red]#,##0"/>
    <numFmt numFmtId="171" formatCode="0;[Red]0"/>
    <numFmt numFmtId="172" formatCode="0.000"/>
  </numFmts>
  <fonts count="314" x14ac:knownFonts="1">
    <font>
      <sz val="12"/>
      <name val=".VnTime"/>
    </font>
    <font>
      <sz val="12"/>
      <name val=".VnTime"/>
      <family val="2"/>
    </font>
    <font>
      <b/>
      <sz val="14"/>
      <name val=".VnTimeH"/>
      <family val="2"/>
    </font>
    <font>
      <sz val="16"/>
      <name val=".VnTimeH"/>
      <family val="2"/>
    </font>
    <font>
      <sz val="10"/>
      <name val="Times New Roman"/>
      <family val="1"/>
    </font>
    <font>
      <sz val="14"/>
      <name val=".vntime"/>
      <family val="2"/>
    </font>
    <font>
      <sz val="14"/>
      <name val=".VnArial Narrow"/>
      <family val="2"/>
    </font>
    <font>
      <sz val="12"/>
      <name val=".VnArial Narrow"/>
      <family val="2"/>
    </font>
    <font>
      <b/>
      <sz val="14"/>
      <name val=".VnTime"/>
      <family val="2"/>
    </font>
    <font>
      <b/>
      <i/>
      <sz val="14"/>
      <name val=".VnTime"/>
      <family val="2"/>
    </font>
    <font>
      <b/>
      <sz val="14"/>
      <name val=".VnArial Narrow"/>
      <family val="2"/>
    </font>
    <font>
      <b/>
      <sz val="16"/>
      <name val=".VnTimeH"/>
      <family val="2"/>
    </font>
    <font>
      <b/>
      <sz val="14"/>
      <name val=".VnArial"/>
      <family val="2"/>
    </font>
    <font>
      <sz val="14"/>
      <name val=".VnArial"/>
      <family val="2"/>
    </font>
    <font>
      <sz val="16"/>
      <name val=".VnTime"/>
      <family val="2"/>
    </font>
    <font>
      <sz val="12"/>
      <name val=".VnArial"/>
      <family val="2"/>
    </font>
    <font>
      <sz val="18"/>
      <name val=".VnTime"/>
      <family val="2"/>
    </font>
    <font>
      <b/>
      <sz val="12"/>
      <name val=".VnTime"/>
      <family val="2"/>
    </font>
    <font>
      <b/>
      <sz val="24"/>
      <name val=".VnTimeH"/>
      <family val="2"/>
    </font>
    <font>
      <b/>
      <i/>
      <sz val="16"/>
      <name val=".VnTime"/>
      <family val="2"/>
    </font>
    <font>
      <sz val="8"/>
      <name val=".VnTime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.VnArial Narrow"/>
      <family val="2"/>
    </font>
    <font>
      <sz val="14"/>
      <name val=".vntime"/>
      <family val="2"/>
    </font>
    <font>
      <b/>
      <sz val="12"/>
      <name val=".VnTimeH"/>
      <family val="2"/>
    </font>
    <font>
      <sz val="12"/>
      <name val=".VnTime"/>
      <family val="2"/>
    </font>
    <font>
      <b/>
      <sz val="11"/>
      <name val=".VnArial Narrow"/>
      <family val="2"/>
    </font>
    <font>
      <sz val="11"/>
      <name val=".VnArial Narrow"/>
      <family val="2"/>
    </font>
    <font>
      <b/>
      <sz val="16"/>
      <name val="Times New Roman"/>
      <family val="1"/>
    </font>
    <font>
      <sz val="14"/>
      <color indexed="12"/>
      <name val=".VnArial Narrow"/>
      <family val="2"/>
    </font>
    <font>
      <b/>
      <sz val="14"/>
      <color indexed="12"/>
      <name val=".VnArial Narrow"/>
      <family val="2"/>
    </font>
    <font>
      <sz val="14"/>
      <color indexed="12"/>
      <name val="Times New Roman"/>
      <family val="1"/>
    </font>
    <font>
      <sz val="12.5"/>
      <name val="Times New Roman"/>
      <family val="1"/>
    </font>
    <font>
      <b/>
      <sz val="13"/>
      <name val="Times New Roman"/>
      <family val="1"/>
    </font>
    <font>
      <b/>
      <sz val="13"/>
      <color indexed="12"/>
      <name val="Times New Roman"/>
      <family val="1"/>
    </font>
    <font>
      <b/>
      <sz val="11"/>
      <color indexed="12"/>
      <name val="Times New Roman"/>
      <family val="1"/>
    </font>
    <font>
      <sz val="11"/>
      <name val="Times New Roman"/>
      <family val="1"/>
    </font>
    <font>
      <sz val="12"/>
      <color indexed="10"/>
      <name val=".VnTime"/>
      <family val="2"/>
    </font>
    <font>
      <sz val="12"/>
      <name val=".VnTime"/>
      <family val="2"/>
    </font>
    <font>
      <b/>
      <sz val="14"/>
      <name val="Times New Roman"/>
      <family val="1"/>
      <charset val="163"/>
    </font>
    <font>
      <sz val="11"/>
      <name val=".VnTime"/>
      <family val="2"/>
    </font>
    <font>
      <b/>
      <sz val="10"/>
      <name val=".VnArial Narrow"/>
      <family val="2"/>
    </font>
    <font>
      <sz val="13"/>
      <name val=".VnArial Narrow"/>
      <family val="2"/>
    </font>
    <font>
      <b/>
      <sz val="11"/>
      <name val="Times New Roman"/>
      <family val="1"/>
    </font>
    <font>
      <b/>
      <sz val="18"/>
      <name val=".VnTime"/>
      <family val="2"/>
    </font>
    <font>
      <i/>
      <sz val="14"/>
      <name val=".VnTime"/>
      <family val="2"/>
    </font>
    <font>
      <b/>
      <sz val="13"/>
      <name val=".VnArial Narrow"/>
      <family val="2"/>
    </font>
    <font>
      <sz val="13"/>
      <name val=".VnTime"/>
      <family val="2"/>
    </font>
    <font>
      <sz val="13"/>
      <name val=".VnTime"/>
      <family val="2"/>
    </font>
    <font>
      <i/>
      <sz val="11"/>
      <name val=".VnTime"/>
      <family val="2"/>
    </font>
    <font>
      <b/>
      <sz val="12"/>
      <color indexed="12"/>
      <name val=".VnArial Narrow"/>
      <family val="2"/>
    </font>
    <font>
      <b/>
      <sz val="12"/>
      <color indexed="12"/>
      <name val="Times New Roman"/>
      <family val="1"/>
    </font>
    <font>
      <sz val="12"/>
      <color indexed="12"/>
      <name val=".VnArial Narrow"/>
      <family val="2"/>
    </font>
    <font>
      <sz val="12"/>
      <color indexed="12"/>
      <name val=".VnTime"/>
      <family val="2"/>
    </font>
    <font>
      <sz val="12"/>
      <color indexed="12"/>
      <name val="Times New Roman"/>
      <family val="1"/>
    </font>
    <font>
      <sz val="11"/>
      <color indexed="12"/>
      <name val=".VnArial Narrow"/>
      <family val="2"/>
    </font>
    <font>
      <b/>
      <sz val="10"/>
      <name val=".VnTime"/>
      <family val="2"/>
    </font>
    <font>
      <b/>
      <sz val="13"/>
      <color indexed="12"/>
      <name val=".VnArial Narrow"/>
      <family val="2"/>
    </font>
    <font>
      <sz val="13"/>
      <name val="Times New Roman"/>
      <family val="1"/>
    </font>
    <font>
      <b/>
      <sz val="13"/>
      <name val=".VnTimeH"/>
      <family val="2"/>
    </font>
    <font>
      <sz val="11"/>
      <name val=".VnTime"/>
      <family val="2"/>
    </font>
    <font>
      <b/>
      <sz val="10"/>
      <name val="Times New Roman"/>
      <family val="1"/>
    </font>
    <font>
      <sz val="11"/>
      <color indexed="12"/>
      <name val="Times New Roman"/>
      <family val="1"/>
    </font>
    <font>
      <sz val="10"/>
      <color indexed="12"/>
      <name val="Times New Roman"/>
      <family val="1"/>
    </font>
    <font>
      <sz val="12"/>
      <color indexed="8"/>
      <name val=".VnArial Narrow"/>
      <family val="2"/>
    </font>
    <font>
      <sz val="12"/>
      <color indexed="8"/>
      <name val=".VnArial NarrowH"/>
      <family val="2"/>
    </font>
    <font>
      <sz val="13"/>
      <color indexed="8"/>
      <name val=".VnArial Narrow"/>
      <family val="2"/>
    </font>
    <font>
      <b/>
      <sz val="12"/>
      <color indexed="8"/>
      <name val=".VnArial Narrow"/>
      <family val="2"/>
    </font>
    <font>
      <b/>
      <sz val="11"/>
      <color indexed="8"/>
      <name val=".VnArial Narrow"/>
      <family val="2"/>
    </font>
    <font>
      <sz val="12"/>
      <name val=".VnTime"/>
      <family val="2"/>
    </font>
    <font>
      <sz val="10.5"/>
      <name val="Times New Roman"/>
      <family val="1"/>
    </font>
    <font>
      <i/>
      <sz val="12"/>
      <name val="Times New Roman"/>
      <family val="1"/>
    </font>
    <font>
      <sz val="13"/>
      <color indexed="12"/>
      <name val="Times New Roman"/>
      <family val="1"/>
    </font>
    <font>
      <b/>
      <sz val="14"/>
      <color indexed="12"/>
      <name val="Times New Roman"/>
      <family val="1"/>
    </font>
    <font>
      <sz val="15"/>
      <color indexed="12"/>
      <name val="Times New Roman"/>
      <family val="1"/>
    </font>
    <font>
      <b/>
      <sz val="15"/>
      <color indexed="12"/>
      <name val="Times New Roman"/>
      <family val="1"/>
    </font>
    <font>
      <sz val="10"/>
      <name val=".VnTime"/>
      <family val="2"/>
    </font>
    <font>
      <b/>
      <sz val="10.5"/>
      <color indexed="12"/>
      <name val="Times New Roman"/>
      <family val="1"/>
    </font>
    <font>
      <sz val="10.5"/>
      <color indexed="12"/>
      <name val="Times New Roman"/>
      <family val="1"/>
    </font>
    <font>
      <b/>
      <sz val="10.5"/>
      <color indexed="12"/>
      <name val="Times New Roman"/>
      <family val="1"/>
      <charset val="163"/>
    </font>
    <font>
      <b/>
      <sz val="10.5"/>
      <name val="Times New Roman"/>
      <family val="1"/>
    </font>
    <font>
      <sz val="10.5"/>
      <name val=".VnTime"/>
      <family val="2"/>
    </font>
    <font>
      <b/>
      <sz val="15"/>
      <name val="Times New Roman"/>
      <family val="1"/>
    </font>
    <font>
      <b/>
      <i/>
      <sz val="12"/>
      <name val="Times New Roman"/>
      <family val="1"/>
    </font>
    <font>
      <i/>
      <sz val="16"/>
      <name val="Times New Roman"/>
      <family val="1"/>
    </font>
    <font>
      <b/>
      <sz val="11"/>
      <name val=".VnTime"/>
      <family val="2"/>
    </font>
    <font>
      <b/>
      <i/>
      <sz val="11"/>
      <name val="Times New Roman"/>
      <family val="1"/>
    </font>
    <font>
      <b/>
      <sz val="10"/>
      <color indexed="12"/>
      <name val="Times New Roman"/>
      <family val="1"/>
    </font>
    <font>
      <sz val="9.5"/>
      <name val="Times New Roman"/>
      <family val="1"/>
    </font>
    <font>
      <i/>
      <sz val="10"/>
      <color indexed="12"/>
      <name val="Times New Roman"/>
      <family val="1"/>
    </font>
    <font>
      <b/>
      <i/>
      <sz val="10"/>
      <color indexed="12"/>
      <name val="Times New Roman"/>
      <family val="1"/>
    </font>
    <font>
      <i/>
      <sz val="11"/>
      <color indexed="12"/>
      <name val="Times New Roman"/>
      <family val="1"/>
    </font>
    <font>
      <sz val="11"/>
      <color indexed="10"/>
      <name val="Times New Roman"/>
      <family val="1"/>
    </font>
    <font>
      <i/>
      <sz val="11"/>
      <color indexed="10"/>
      <name val="Times New Roman"/>
      <family val="1"/>
    </font>
    <font>
      <b/>
      <i/>
      <sz val="13"/>
      <name val="Times New Roman"/>
      <family val="1"/>
    </font>
    <font>
      <sz val="8"/>
      <name val="Times New Roman"/>
      <family val="1"/>
    </font>
    <font>
      <b/>
      <sz val="9"/>
      <name val=".VnTime"/>
      <family val="2"/>
    </font>
    <font>
      <sz val="11"/>
      <name val="Cambria"/>
      <family val="1"/>
    </font>
    <font>
      <i/>
      <sz val="13"/>
      <name val="Times New Roman"/>
      <family val="1"/>
    </font>
    <font>
      <sz val="12"/>
      <name val=".VnArial NarrowH"/>
      <family val="2"/>
    </font>
    <font>
      <b/>
      <sz val="9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i/>
      <sz val="8"/>
      <name val=".VnArial Narrow"/>
      <family val="2"/>
    </font>
    <font>
      <sz val="9"/>
      <name val="Times New Roman"/>
      <family val="1"/>
    </font>
    <font>
      <b/>
      <sz val="13"/>
      <color indexed="10"/>
      <name val="Times New Roman"/>
      <family val="1"/>
    </font>
    <font>
      <i/>
      <sz val="10.5"/>
      <name val="Times New Roman"/>
      <family val="1"/>
    </font>
    <font>
      <sz val="12"/>
      <color indexed="8"/>
      <name val="Times New Roman"/>
      <family val="1"/>
    </font>
    <font>
      <i/>
      <sz val="13"/>
      <color indexed="12"/>
      <name val="Times New Roman"/>
      <family val="1"/>
    </font>
    <font>
      <b/>
      <sz val="13"/>
      <name val=".VnTime"/>
      <family val="2"/>
    </font>
    <font>
      <sz val="11"/>
      <color indexed="8"/>
      <name val="Calibri"/>
      <family val="2"/>
    </font>
    <font>
      <i/>
      <sz val="12"/>
      <name val="Times New Roman"/>
      <family val="1"/>
      <charset val="163"/>
    </font>
    <font>
      <b/>
      <sz val="11"/>
      <name val="Times New Roman"/>
      <family val="1"/>
      <charset val="163"/>
    </font>
    <font>
      <sz val="11.5"/>
      <name val="Times New Roman"/>
      <family val="1"/>
    </font>
    <font>
      <sz val="12"/>
      <name val="Times New Roman"/>
      <family val="2"/>
    </font>
    <font>
      <sz val="11"/>
      <name val="Times New Roman"/>
      <family val="1"/>
      <charset val="163"/>
    </font>
    <font>
      <sz val="10"/>
      <color indexed="8"/>
      <name val="Calibri"/>
      <family val="2"/>
    </font>
    <font>
      <sz val="11"/>
      <name val=".VnArial"/>
      <family val="2"/>
    </font>
    <font>
      <sz val="12"/>
      <color indexed="10"/>
      <name val=".VnArial"/>
      <family val="2"/>
    </font>
    <font>
      <b/>
      <sz val="14"/>
      <color indexed="10"/>
      <name val=".VnTime"/>
      <family val="2"/>
    </font>
    <font>
      <b/>
      <sz val="12"/>
      <color indexed="10"/>
      <name val=".VnTime"/>
      <family val="2"/>
    </font>
    <font>
      <b/>
      <sz val="12"/>
      <color indexed="10"/>
      <name val=".VnTimeH"/>
      <family val="2"/>
    </font>
    <font>
      <b/>
      <sz val="8"/>
      <color indexed="10"/>
      <name val=".VnArial"/>
      <family val="2"/>
    </font>
    <font>
      <b/>
      <sz val="10"/>
      <color indexed="10"/>
      <name val=".VnTime"/>
      <family val="2"/>
    </font>
    <font>
      <sz val="8"/>
      <color indexed="10"/>
      <name val=".VnArial"/>
      <family val="2"/>
    </font>
    <font>
      <sz val="10"/>
      <color indexed="10"/>
      <name val=".VnTime"/>
      <family val="2"/>
    </font>
    <font>
      <i/>
      <sz val="11"/>
      <name val="Times New Roman"/>
      <family val="1"/>
    </font>
    <font>
      <vertAlign val="subscript"/>
      <sz val="11"/>
      <name val=".VnTime"/>
      <family val="1"/>
    </font>
    <font>
      <vertAlign val="superscript"/>
      <sz val="11"/>
      <name val=".VnTime"/>
      <family val="1"/>
    </font>
    <font>
      <sz val="11"/>
      <name val=".VnTime"/>
      <family val="1"/>
    </font>
    <font>
      <b/>
      <sz val="11"/>
      <name val=".VnArial"/>
      <family val="2"/>
    </font>
    <font>
      <sz val="9.5"/>
      <color indexed="12"/>
      <name val="Times New Roman"/>
      <family val="1"/>
    </font>
    <font>
      <vertAlign val="subscript"/>
      <sz val="11"/>
      <name val="Times New Roman"/>
      <family val="1"/>
    </font>
    <font>
      <vertAlign val="superscript"/>
      <sz val="11"/>
      <name val="Times New Roman"/>
      <family val="1"/>
    </font>
    <font>
      <b/>
      <sz val="10"/>
      <color indexed="12"/>
      <name val="Times New Roman"/>
      <family val="1"/>
      <charset val="163"/>
    </font>
    <font>
      <b/>
      <sz val="10.4"/>
      <color indexed="12"/>
      <name val="Times New Roman"/>
      <family val="1"/>
    </font>
    <font>
      <b/>
      <i/>
      <sz val="12"/>
      <color indexed="12"/>
      <name val="Times New Roman"/>
      <family val="1"/>
    </font>
    <font>
      <sz val="10"/>
      <name val="Times New Roman"/>
      <family val="1"/>
      <charset val="163"/>
    </font>
    <font>
      <sz val="14"/>
      <color indexed="30"/>
      <name val="Times New Roman"/>
      <family val="1"/>
    </font>
    <font>
      <vertAlign val="superscript"/>
      <sz val="9.5"/>
      <color indexed="12"/>
      <name val="Times New Roman"/>
      <family val="1"/>
    </font>
    <font>
      <sz val="10"/>
      <name val="Calibri"/>
      <family val="2"/>
    </font>
    <font>
      <i/>
      <sz val="10"/>
      <name val=".VnTime"/>
      <family val="2"/>
    </font>
    <font>
      <b/>
      <sz val="12"/>
      <name val="Times New Roman"/>
      <family val="1"/>
      <charset val="163"/>
    </font>
    <font>
      <sz val="14"/>
      <name val="Times New Roman"/>
      <family val="1"/>
      <charset val="163"/>
    </font>
    <font>
      <i/>
      <sz val="9.5"/>
      <name val="Times New Roman"/>
      <family val="1"/>
    </font>
    <font>
      <sz val="11.5"/>
      <color indexed="12"/>
      <name val="Times New Roman"/>
      <family val="1"/>
    </font>
    <font>
      <b/>
      <sz val="11.5"/>
      <name val="Times New Roman"/>
      <family val="1"/>
      <charset val="163"/>
    </font>
    <font>
      <b/>
      <i/>
      <sz val="11.5"/>
      <color indexed="12"/>
      <name val="Times New Roman"/>
      <family val="1"/>
    </font>
    <font>
      <b/>
      <sz val="9.5"/>
      <name val="Times New Roman"/>
      <family val="1"/>
    </font>
    <font>
      <b/>
      <sz val="9.5"/>
      <color indexed="12"/>
      <name val="Times New Roman"/>
      <family val="1"/>
    </font>
    <font>
      <i/>
      <sz val="11"/>
      <name val="Times New Roman"/>
      <family val="1"/>
      <charset val="163"/>
    </font>
    <font>
      <sz val="12"/>
      <color theme="1"/>
      <name val="Times New Roman"/>
      <family val="2"/>
    </font>
    <font>
      <b/>
      <sz val="11"/>
      <color theme="1"/>
      <name val="Arial"/>
      <family val="2"/>
      <scheme val="minor"/>
    </font>
    <font>
      <sz val="13"/>
      <color rgb="FF0000FF"/>
      <name val="Times New Roman"/>
      <family val="1"/>
    </font>
    <font>
      <b/>
      <sz val="13"/>
      <color rgb="FF0000FF"/>
      <name val="Times New Roman"/>
      <family val="1"/>
    </font>
    <font>
      <sz val="12"/>
      <color rgb="FF0000FF"/>
      <name val=".VnArial Narrow"/>
      <family val="2"/>
    </font>
    <font>
      <b/>
      <sz val="12"/>
      <color rgb="FF0000FF"/>
      <name val=".VnArial Narrow"/>
      <family val="2"/>
    </font>
    <font>
      <sz val="12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1"/>
      <color rgb="FF0000FF"/>
      <name val="Arial"/>
      <family val="2"/>
      <scheme val="minor"/>
    </font>
    <font>
      <sz val="11"/>
      <color rgb="FF0000FF"/>
      <name val="Arial"/>
      <family val="2"/>
      <scheme val="minor"/>
    </font>
    <font>
      <b/>
      <sz val="12"/>
      <color theme="1"/>
      <name val="Times New Roman"/>
      <family val="2"/>
    </font>
    <font>
      <sz val="10.5"/>
      <color theme="1"/>
      <name val="Times New Roman"/>
      <family val="2"/>
    </font>
    <font>
      <sz val="14"/>
      <color rgb="FF0000FF"/>
      <name val="Times New Roman"/>
      <family val="1"/>
    </font>
    <font>
      <b/>
      <sz val="14"/>
      <color rgb="FF0000FF"/>
      <name val="Times New Roman"/>
      <family val="1"/>
    </font>
    <font>
      <sz val="12"/>
      <color rgb="FF0000FF"/>
      <name val=".VnTime"/>
      <family val="2"/>
    </font>
    <font>
      <sz val="16"/>
      <color rgb="FF0000FF"/>
      <name val=".VnTimeH"/>
      <family val="2"/>
    </font>
    <font>
      <sz val="11"/>
      <color rgb="FF0000FF"/>
      <name val="Times New Roman"/>
      <family val="1"/>
    </font>
    <font>
      <b/>
      <sz val="11"/>
      <color rgb="FF0000FF"/>
      <name val="Times New Roman"/>
      <family val="1"/>
    </font>
    <font>
      <sz val="12"/>
      <color theme="1"/>
      <name val="Times New Roman"/>
      <family val="1"/>
    </font>
    <font>
      <sz val="12"/>
      <color theme="1"/>
      <name val=".VnTime"/>
      <family val="2"/>
    </font>
    <font>
      <b/>
      <i/>
      <sz val="13"/>
      <color rgb="FF0000FF"/>
      <name val="Times New Roman"/>
      <family val="1"/>
    </font>
    <font>
      <sz val="10"/>
      <color rgb="FF0000FF"/>
      <name val="Times New Roman"/>
      <family val="1"/>
    </font>
    <font>
      <sz val="14"/>
      <color rgb="FF0000FF"/>
      <name val=".VnArial Narrow"/>
      <family val="2"/>
    </font>
    <font>
      <sz val="14"/>
      <color rgb="FF0000FF"/>
      <name val=".VnTime"/>
      <family val="2"/>
    </font>
    <font>
      <b/>
      <sz val="14"/>
      <color rgb="FF0000FF"/>
      <name val=".VnTime"/>
      <family val="2"/>
    </font>
    <font>
      <b/>
      <sz val="12"/>
      <color rgb="FF0000FF"/>
      <name val=".VnTimeH"/>
      <family val="2"/>
    </font>
    <font>
      <b/>
      <i/>
      <sz val="14"/>
      <color rgb="FF0000FF"/>
      <name val=".VnTime"/>
      <family val="2"/>
    </font>
    <font>
      <sz val="13"/>
      <color rgb="FF0000FF"/>
      <name val=".VnArial Narrow"/>
      <family val="2"/>
    </font>
    <font>
      <b/>
      <sz val="13"/>
      <color rgb="FF0000FF"/>
      <name val=".VnArial Narrow"/>
      <family val="2"/>
    </font>
    <font>
      <i/>
      <sz val="14"/>
      <color rgb="FF0000FF"/>
      <name val=".VnTime"/>
      <family val="2"/>
    </font>
    <font>
      <sz val="9.5"/>
      <color rgb="FF0000FF"/>
      <name val="Times New Roman"/>
      <family val="1"/>
    </font>
    <font>
      <b/>
      <sz val="10"/>
      <color rgb="FF0000FF"/>
      <name val="Times New Roman"/>
      <family val="1"/>
    </font>
    <font>
      <sz val="10.5"/>
      <color rgb="FF0000FF"/>
      <name val="Times New Roman"/>
      <family val="1"/>
    </font>
    <font>
      <b/>
      <sz val="10.5"/>
      <color rgb="FF0000FF"/>
      <name val="Times New Roman"/>
      <family val="1"/>
    </font>
    <font>
      <sz val="11"/>
      <color rgb="FF0000FF"/>
      <name val=".VnArial Narrow"/>
      <family val="2"/>
    </font>
    <font>
      <b/>
      <sz val="11"/>
      <color rgb="FF0000FF"/>
      <name val=".VnArial Narrow"/>
      <family val="2"/>
    </font>
    <font>
      <b/>
      <sz val="12"/>
      <color rgb="FF0000FF"/>
      <name val=".VnArial NarrowH"/>
      <family val="2"/>
    </font>
    <font>
      <b/>
      <sz val="13"/>
      <color rgb="FF0000FF"/>
      <name val=".VnTimeH"/>
      <family val="2"/>
    </font>
    <font>
      <b/>
      <i/>
      <sz val="12"/>
      <color rgb="FF0000FF"/>
      <name val=".VnArial Narrow"/>
      <family val="2"/>
    </font>
    <font>
      <sz val="14"/>
      <color rgb="FF0000FF"/>
      <name val=".VnArial"/>
      <family val="2"/>
    </font>
    <font>
      <sz val="11"/>
      <color rgb="FF0000FF"/>
      <name val="Arial"/>
      <family val="2"/>
    </font>
    <font>
      <b/>
      <sz val="9.5"/>
      <color rgb="FF0000FF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i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6"/>
      <color rgb="FF0000FF"/>
      <name val="Times New Roman"/>
      <family val="1"/>
    </font>
    <font>
      <sz val="12"/>
      <color rgb="FF0000CC"/>
      <name val="Times New Roman"/>
      <family val="1"/>
    </font>
    <font>
      <sz val="11"/>
      <color rgb="FF0000CC"/>
      <name val="Times New Roman"/>
      <family val="1"/>
    </font>
    <font>
      <b/>
      <sz val="11"/>
      <color rgb="FF0000CC"/>
      <name val="Times New Roman"/>
      <family val="1"/>
    </font>
    <font>
      <sz val="10"/>
      <color rgb="FF0000CC"/>
      <name val="Times New Roman"/>
      <family val="1"/>
    </font>
    <font>
      <sz val="10.5"/>
      <color rgb="FF0000CC"/>
      <name val="Times New Roman"/>
      <family val="1"/>
    </font>
    <font>
      <b/>
      <sz val="10.5"/>
      <color rgb="FF0000CC"/>
      <name val="Times New Roman"/>
      <family val="1"/>
    </font>
    <font>
      <sz val="12"/>
      <color rgb="FF0000CC"/>
      <name val=".VnTime"/>
      <family val="2"/>
    </font>
    <font>
      <sz val="10.5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C00000"/>
      <name val="Times New Roman"/>
      <family val="1"/>
    </font>
    <font>
      <sz val="10.5"/>
      <color rgb="FFC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.VnTime"/>
      <family val="2"/>
    </font>
    <font>
      <b/>
      <sz val="14"/>
      <color rgb="FFFF0000"/>
      <name val=".VnArial Narrow"/>
      <family val="2"/>
    </font>
    <font>
      <sz val="11"/>
      <color rgb="FFFF0000"/>
      <name val=".VnArial Narrow"/>
      <family val="2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FF0000"/>
      <name val=".VnArial Narrow"/>
      <family val="2"/>
    </font>
    <font>
      <sz val="14"/>
      <color rgb="FFFF0000"/>
      <name val=".VnArial Narrow"/>
      <family val="2"/>
    </font>
    <font>
      <sz val="11"/>
      <color rgb="FF0000FF"/>
      <name val=".VnTime"/>
      <family val="2"/>
    </font>
    <font>
      <b/>
      <sz val="12"/>
      <color rgb="FFC00000"/>
      <name val="Times New Roman"/>
      <family val="1"/>
    </font>
    <font>
      <b/>
      <sz val="13"/>
      <color rgb="FFC00000"/>
      <name val="Times New Roman"/>
      <family val="1"/>
    </font>
    <font>
      <sz val="12"/>
      <color rgb="FFC00000"/>
      <name val=".VnTime"/>
      <family val="2"/>
    </font>
    <font>
      <b/>
      <sz val="14"/>
      <color rgb="FFC00000"/>
      <name val="Times New Roman"/>
      <family val="1"/>
    </font>
    <font>
      <b/>
      <sz val="14"/>
      <color rgb="FFFF0000"/>
      <name val=".VnTime"/>
      <family val="2"/>
    </font>
    <font>
      <b/>
      <sz val="9"/>
      <color rgb="FFFF0000"/>
      <name val=".VnTime"/>
      <family val="2"/>
    </font>
    <font>
      <sz val="9.5"/>
      <color rgb="FF0000CC"/>
      <name val="Times New Roman"/>
      <family val="1"/>
    </font>
    <font>
      <b/>
      <sz val="9"/>
      <color rgb="FF0000CC"/>
      <name val=".VnTime"/>
      <family val="2"/>
    </font>
    <font>
      <b/>
      <sz val="14"/>
      <color rgb="FF0000CC"/>
      <name val=".VnTime"/>
      <family val="2"/>
    </font>
    <font>
      <b/>
      <sz val="12"/>
      <color rgb="FF0000CC"/>
      <name val=".VnTimeH"/>
      <family val="2"/>
    </font>
    <font>
      <sz val="14"/>
      <color rgb="FF0000CC"/>
      <name val=".VnArial Narrow"/>
      <family val="2"/>
    </font>
    <font>
      <sz val="12"/>
      <color rgb="FF0000CC"/>
      <name val=".VnArial Narrow"/>
      <family val="2"/>
    </font>
    <font>
      <b/>
      <sz val="12"/>
      <color rgb="FF0000CC"/>
      <name val=".VnArial Narrow"/>
      <family val="2"/>
    </font>
    <font>
      <sz val="13"/>
      <color rgb="FF0000CC"/>
      <name val=".VnArial Narrow"/>
      <family val="2"/>
    </font>
    <font>
      <b/>
      <sz val="13"/>
      <color rgb="FF0000CC"/>
      <name val=".VnArial Narrow"/>
      <family val="2"/>
    </font>
    <font>
      <sz val="14"/>
      <color rgb="FF0000CC"/>
      <name val=".VnTime"/>
      <family val="2"/>
    </font>
    <font>
      <b/>
      <i/>
      <sz val="14"/>
      <color rgb="FF0000CC"/>
      <name val=".VnTime"/>
      <family val="2"/>
    </font>
    <font>
      <b/>
      <sz val="10"/>
      <color rgb="FF0000CC"/>
      <name val=".VnTime"/>
      <family val="2"/>
    </font>
    <font>
      <i/>
      <sz val="14"/>
      <color rgb="FF0000CC"/>
      <name val=".VnTime"/>
      <family val="2"/>
    </font>
    <font>
      <b/>
      <sz val="10"/>
      <color rgb="FF0000FF"/>
      <name val=".VnTime"/>
      <family val="2"/>
    </font>
    <font>
      <sz val="11"/>
      <color rgb="FF0000FF"/>
      <name val="Cambria"/>
      <family val="1"/>
    </font>
    <font>
      <b/>
      <sz val="9"/>
      <color rgb="FF0000FF"/>
      <name val=".VnTime"/>
      <family val="2"/>
    </font>
    <font>
      <sz val="11"/>
      <color rgb="FFFF0000"/>
      <name val="Times New Roman"/>
      <family val="1"/>
    </font>
    <font>
      <sz val="10.5"/>
      <color rgb="FFFF0000"/>
      <name val="Times New Roman"/>
      <family val="1"/>
    </font>
    <font>
      <sz val="11"/>
      <color rgb="FFFF0000"/>
      <name val=".VnTime"/>
      <family val="2"/>
    </font>
    <font>
      <sz val="11"/>
      <color theme="1" tint="4.9989318521683403E-2"/>
      <name val="Times New Roman"/>
      <family val="1"/>
    </font>
    <font>
      <b/>
      <sz val="9"/>
      <color rgb="FF0000FF"/>
      <name val="Times New Roman"/>
      <family val="1"/>
    </font>
    <font>
      <sz val="9"/>
      <color rgb="FF0000FF"/>
      <name val="Times New Roman"/>
      <family val="1"/>
    </font>
    <font>
      <sz val="13"/>
      <color rgb="FF0000FF"/>
      <name val=".VnTime"/>
      <family val="2"/>
    </font>
    <font>
      <sz val="12"/>
      <color rgb="FF0000FF"/>
      <name val="Times New Roman"/>
      <family val="1"/>
      <charset val="163"/>
    </font>
    <font>
      <b/>
      <sz val="12"/>
      <color rgb="FF0000FF"/>
      <name val=".VnTime"/>
      <family val="2"/>
    </font>
    <font>
      <sz val="12"/>
      <color rgb="FF0000FF"/>
      <name val="Times New Roman"/>
      <family val="2"/>
    </font>
    <font>
      <sz val="12"/>
      <color rgb="FF92D050"/>
      <name val=".VnTime"/>
      <family val="2"/>
    </font>
    <font>
      <sz val="11"/>
      <color theme="0"/>
      <name val="Calibri"/>
      <family val="2"/>
    </font>
    <font>
      <sz val="13"/>
      <color rgb="FFC00000"/>
      <name val="Times New Roman"/>
      <family val="1"/>
    </font>
    <font>
      <sz val="14"/>
      <color rgb="FF0033CC"/>
      <name val="Times New Roman"/>
      <family val="1"/>
    </font>
    <font>
      <sz val="13.5"/>
      <color rgb="FF0033CC"/>
      <name val="Times New Roman"/>
      <family val="1"/>
    </font>
    <font>
      <sz val="10.5"/>
      <color theme="0"/>
      <name val="Times New Roman"/>
      <family val="1"/>
    </font>
    <font>
      <sz val="13"/>
      <color rgb="FFFF0000"/>
      <name val="Times New Roman"/>
      <family val="1"/>
    </font>
    <font>
      <sz val="14"/>
      <color rgb="FFFF0000"/>
      <name val="Times New Roman"/>
      <family val="1"/>
    </font>
    <font>
      <sz val="13.5"/>
      <color rgb="FFFF0000"/>
      <name val="Times New Roman"/>
      <family val="1"/>
    </font>
    <font>
      <sz val="12"/>
      <color theme="0"/>
      <name val=".VnTime"/>
      <family val="2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sz val="11"/>
      <name val="Times New Roman"/>
      <family val="1"/>
      <charset val="163"/>
      <scheme val="major"/>
    </font>
    <font>
      <sz val="10"/>
      <name val="Times New Roman"/>
      <family val="1"/>
      <charset val="163"/>
      <scheme val="major"/>
    </font>
    <font>
      <b/>
      <sz val="11"/>
      <name val="Times New Roman"/>
      <family val="1"/>
      <charset val="163"/>
      <scheme val="major"/>
    </font>
    <font>
      <sz val="10.5"/>
      <color theme="1" tint="4.9989318521683403E-2"/>
      <name val="Times New Roman"/>
      <family val="1"/>
    </font>
    <font>
      <b/>
      <sz val="10.5"/>
      <color theme="1" tint="4.9989318521683403E-2"/>
      <name val="Times New Roman"/>
      <family val="1"/>
    </font>
    <font>
      <i/>
      <sz val="13"/>
      <name val="Times New Roman"/>
      <family val="1"/>
      <charset val="163"/>
      <scheme val="major"/>
    </font>
    <font>
      <b/>
      <i/>
      <sz val="13"/>
      <name val="Times New Roman"/>
      <family val="1"/>
      <charset val="163"/>
      <scheme val="major"/>
    </font>
    <font>
      <b/>
      <sz val="16"/>
      <color rgb="FF0033CC"/>
      <name val="Times New Roman"/>
      <family val="1"/>
      <charset val="163"/>
    </font>
    <font>
      <i/>
      <sz val="10"/>
      <name val="Times New Roman"/>
      <family val="1"/>
      <charset val="163"/>
      <scheme val="major"/>
    </font>
    <font>
      <sz val="10"/>
      <name val="Times New Roman"/>
      <family val="1"/>
      <scheme val="major"/>
    </font>
    <font>
      <b/>
      <sz val="10"/>
      <name val="Times New Roman"/>
      <family val="1"/>
      <charset val="163"/>
      <scheme val="major"/>
    </font>
    <font>
      <sz val="12"/>
      <color rgb="FF0000FF"/>
      <name val=".VnArial"/>
      <family val="2"/>
    </font>
    <font>
      <sz val="11"/>
      <color rgb="FF0000FF"/>
      <name val="Times New Roman"/>
      <family val="1"/>
      <charset val="163"/>
      <scheme val="major"/>
    </font>
    <font>
      <sz val="10.5"/>
      <color rgb="FF0000FF"/>
      <name val="Times New Roman"/>
      <family val="2"/>
    </font>
    <font>
      <i/>
      <sz val="11"/>
      <color rgb="FF0000FF"/>
      <name val="Times New Roman"/>
      <family val="1"/>
    </font>
    <font>
      <sz val="11.5"/>
      <color rgb="FF0000FF"/>
      <name val="Times New Roman"/>
      <family val="1"/>
    </font>
    <font>
      <sz val="11"/>
      <color rgb="FFC00000"/>
      <name val=".VnTime"/>
      <family val="2"/>
    </font>
    <font>
      <sz val="12"/>
      <color rgb="FFC00000"/>
      <name val="Times New Roman"/>
      <family val="1"/>
    </font>
    <font>
      <sz val="12"/>
      <color rgb="FFC00000"/>
      <name val="Times New Roman"/>
      <family val="1"/>
      <charset val="163"/>
      <scheme val="major"/>
    </font>
    <font>
      <i/>
      <sz val="9.5"/>
      <color rgb="FF0000FF"/>
      <name val="Times New Roman"/>
      <family val="1"/>
    </font>
    <font>
      <sz val="9.5"/>
      <name val="Times New Roman"/>
      <family val="1"/>
      <charset val="163"/>
      <scheme val="major"/>
    </font>
    <font>
      <sz val="11.5"/>
      <color rgb="FFC00000"/>
      <name val="Times New Roman"/>
      <family val="1"/>
    </font>
    <font>
      <sz val="11"/>
      <color rgb="FF002060"/>
      <name val="Times New Roman"/>
      <family val="1"/>
    </font>
    <font>
      <sz val="10"/>
      <color rgb="FFC00000"/>
      <name val="Times New Roman"/>
      <family val="1"/>
    </font>
    <font>
      <b/>
      <sz val="11"/>
      <color rgb="FFC00000"/>
      <name val="Times New Roman"/>
      <family val="1"/>
    </font>
    <font>
      <sz val="11"/>
      <color theme="0"/>
      <name val=".VnTime"/>
      <family val="2"/>
    </font>
    <font>
      <sz val="10"/>
      <color theme="0"/>
      <name val="Times New Roman"/>
      <family val="1"/>
    </font>
    <font>
      <sz val="10"/>
      <color rgb="FFFF0000"/>
      <name val="Times New Roman"/>
      <family val="1"/>
      <charset val="163"/>
    </font>
    <font>
      <b/>
      <sz val="13.5"/>
      <color rgb="FF0000FF"/>
      <name val="Times New Roman"/>
      <family val="1"/>
    </font>
    <font>
      <b/>
      <sz val="13"/>
      <color theme="1" tint="4.9989318521683403E-2"/>
      <name val="Times New Roman"/>
      <family val="1"/>
    </font>
    <font>
      <i/>
      <sz val="10"/>
      <color rgb="FF0000FF"/>
      <name val="Arial"/>
      <family val="2"/>
    </font>
    <font>
      <b/>
      <sz val="9.5"/>
      <color rgb="FF0000FF"/>
      <name val="Times New Roman"/>
      <family val="1"/>
      <charset val="163"/>
    </font>
    <font>
      <sz val="9"/>
      <color rgb="FF0000FF"/>
      <name val="Times New Roman"/>
      <family val="1"/>
      <charset val="163"/>
    </font>
    <font>
      <sz val="10"/>
      <color rgb="FF0000FF"/>
      <name val="Times New Roman"/>
      <family val="1"/>
      <charset val="163"/>
    </font>
    <font>
      <sz val="13"/>
      <name val="Times New Roman"/>
      <family val="1"/>
      <charset val="163"/>
      <scheme val="major"/>
    </font>
    <font>
      <b/>
      <sz val="15"/>
      <color rgb="FF0000FF"/>
      <name val="Times New Roman"/>
      <family val="1"/>
    </font>
    <font>
      <sz val="10.5"/>
      <color rgb="FF0000FF"/>
      <name val="Times New Roman"/>
      <family val="1"/>
      <charset val="163"/>
    </font>
    <font>
      <i/>
      <sz val="10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indexed="8"/>
      <name val="Calibri"/>
      <family val="2"/>
    </font>
    <font>
      <sz val="11"/>
      <color rgb="FF0033CC"/>
      <name val="Times New Roman"/>
      <family val="1"/>
    </font>
    <font>
      <i/>
      <sz val="11"/>
      <color rgb="FF0033CC"/>
      <name val="Times New Roman"/>
      <family val="1"/>
    </font>
    <font>
      <b/>
      <sz val="11"/>
      <color rgb="FF0033CC"/>
      <name val="Times New Roman"/>
      <family val="1"/>
    </font>
    <font>
      <sz val="10"/>
      <color indexed="12"/>
      <name val="Times New Roman"/>
      <family val="1"/>
      <charset val="163"/>
      <scheme val="major"/>
    </font>
    <font>
      <sz val="10"/>
      <color rgb="FF0000FF"/>
      <name val="Times New Roman"/>
      <family val="1"/>
      <charset val="163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5" fontId="154" fillId="0" borderId="0" applyFont="0" applyFill="0" applyBorder="0" applyAlignment="0" applyProtection="0"/>
    <xf numFmtId="0" fontId="28" fillId="0" borderId="0"/>
    <xf numFmtId="0" fontId="154" fillId="0" borderId="0"/>
    <xf numFmtId="0" fontId="28" fillId="0" borderId="0"/>
    <xf numFmtId="0" fontId="1" fillId="0" borderId="0"/>
    <xf numFmtId="0" fontId="50" fillId="0" borderId="0"/>
  </cellStyleXfs>
  <cellXfs count="2604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11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0" applyFont="1"/>
    <xf numFmtId="0" fontId="18" fillId="0" borderId="0" xfId="0" applyFont="1" applyAlignment="1">
      <alignment horizontal="center"/>
    </xf>
    <xf numFmtId="0" fontId="14" fillId="0" borderId="0" xfId="0" applyFont="1"/>
    <xf numFmtId="0" fontId="19" fillId="0" borderId="0" xfId="0" applyFont="1" applyAlignment="1">
      <alignment horizontal="center"/>
    </xf>
    <xf numFmtId="0" fontId="23" fillId="0" borderId="0" xfId="0" applyFont="1"/>
    <xf numFmtId="0" fontId="11" fillId="0" borderId="0" xfId="0" applyFont="1" applyAlignment="1"/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7" fillId="0" borderId="0" xfId="0" applyFont="1" applyAlignment="1">
      <alignment horizontal="left"/>
    </xf>
    <xf numFmtId="0" fontId="28" fillId="0" borderId="0" xfId="0" applyFont="1"/>
    <xf numFmtId="0" fontId="25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66" fontId="7" fillId="0" borderId="0" xfId="0" applyNumberFormat="1" applyFont="1" applyBorder="1" applyAlignment="1">
      <alignment horizontal="right"/>
    </xf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21" fillId="0" borderId="5" xfId="0" applyFont="1" applyBorder="1" applyAlignment="1">
      <alignment horizontal="center" vertical="center" wrapText="1"/>
    </xf>
    <xf numFmtId="3" fontId="33" fillId="0" borderId="5" xfId="0" applyNumberFormat="1" applyFont="1" applyBorder="1" applyAlignment="1">
      <alignment horizontal="center" vertical="center" wrapText="1"/>
    </xf>
    <xf numFmtId="166" fontId="33" fillId="0" borderId="5" xfId="0" applyNumberFormat="1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40" fillId="0" borderId="0" xfId="0" applyFont="1"/>
    <xf numFmtId="1" fontId="6" fillId="0" borderId="2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left" vertical="center"/>
    </xf>
    <xf numFmtId="0" fontId="43" fillId="0" borderId="0" xfId="0" applyFont="1"/>
    <xf numFmtId="0" fontId="1" fillId="0" borderId="0" xfId="0" applyFont="1"/>
    <xf numFmtId="3" fontId="7" fillId="0" borderId="0" xfId="0" applyNumberFormat="1" applyFont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1" fontId="45" fillId="0" borderId="1" xfId="0" applyNumberFormat="1" applyFont="1" applyBorder="1" applyAlignment="1">
      <alignment horizontal="left" vertical="center"/>
    </xf>
    <xf numFmtId="0" fontId="8" fillId="0" borderId="0" xfId="0" applyFont="1"/>
    <xf numFmtId="0" fontId="23" fillId="0" borderId="0" xfId="0" applyNumberFormat="1" applyFont="1" applyAlignment="1">
      <alignment horizontal="left" vertical="top"/>
    </xf>
    <xf numFmtId="0" fontId="23" fillId="0" borderId="0" xfId="0" applyFont="1" applyAlignment="1">
      <alignment horizontal="left" vertical="top"/>
    </xf>
    <xf numFmtId="1" fontId="23" fillId="0" borderId="2" xfId="0" applyNumberFormat="1" applyFont="1" applyBorder="1" applyAlignment="1">
      <alignment horizontal="left" vertical="center"/>
    </xf>
    <xf numFmtId="1" fontId="23" fillId="0" borderId="6" xfId="0" applyNumberFormat="1" applyFont="1" applyBorder="1" applyAlignment="1">
      <alignment horizontal="left" vertical="center"/>
    </xf>
    <xf numFmtId="1" fontId="21" fillId="0" borderId="0" xfId="0" applyNumberFormat="1" applyFont="1" applyFill="1" applyBorder="1" applyAlignment="1">
      <alignment horizontal="left" vertical="center"/>
    </xf>
    <xf numFmtId="1" fontId="41" fillId="0" borderId="0" xfId="0" applyNumberFormat="1" applyFont="1"/>
    <xf numFmtId="166" fontId="39" fillId="0" borderId="7" xfId="0" applyNumberFormat="1" applyFont="1" applyFill="1" applyBorder="1" applyAlignment="1">
      <alignment vertical="center" wrapText="1"/>
    </xf>
    <xf numFmtId="49" fontId="23" fillId="0" borderId="0" xfId="0" applyNumberFormat="1" applyFont="1"/>
    <xf numFmtId="49" fontId="23" fillId="0" borderId="0" xfId="0" applyNumberFormat="1" applyFont="1" applyAlignment="1">
      <alignment vertical="distributed"/>
    </xf>
    <xf numFmtId="49" fontId="23" fillId="0" borderId="0" xfId="0" quotePrefix="1" applyNumberFormat="1" applyFont="1"/>
    <xf numFmtId="49" fontId="23" fillId="0" borderId="0" xfId="0" applyNumberFormat="1" applyFont="1" applyAlignment="1"/>
    <xf numFmtId="0" fontId="1" fillId="0" borderId="0" xfId="0" applyFont="1" applyBorder="1"/>
    <xf numFmtId="0" fontId="1" fillId="0" borderId="0" xfId="0" applyFont="1" applyBorder="1" applyAlignment="1">
      <alignment vertical="top"/>
    </xf>
    <xf numFmtId="3" fontId="1" fillId="0" borderId="0" xfId="0" applyNumberFormat="1" applyFont="1" applyBorder="1"/>
    <xf numFmtId="0" fontId="1" fillId="0" borderId="0" xfId="0" applyFont="1" applyFill="1" applyBorder="1"/>
    <xf numFmtId="0" fontId="7" fillId="0" borderId="0" xfId="0" applyFont="1" applyBorder="1"/>
    <xf numFmtId="0" fontId="25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49" fontId="25" fillId="0" borderId="0" xfId="0" applyNumberFormat="1" applyFont="1" applyBorder="1" applyAlignment="1">
      <alignment horizontal="center" vertical="center" wrapText="1"/>
    </xf>
    <xf numFmtId="3" fontId="44" fillId="0" borderId="0" xfId="0" applyNumberFormat="1" applyFont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7" fillId="0" borderId="0" xfId="0" applyFont="1"/>
    <xf numFmtId="0" fontId="48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/>
    <xf numFmtId="0" fontId="6" fillId="0" borderId="9" xfId="0" applyFont="1" applyBorder="1" applyAlignment="1">
      <alignment horizontal="center"/>
    </xf>
    <xf numFmtId="166" fontId="7" fillId="0" borderId="10" xfId="0" applyNumberFormat="1" applyFont="1" applyBorder="1" applyAlignment="1">
      <alignment horizontal="right"/>
    </xf>
    <xf numFmtId="166" fontId="6" fillId="0" borderId="0" xfId="0" applyNumberFormat="1" applyFont="1"/>
    <xf numFmtId="0" fontId="9" fillId="0" borderId="0" xfId="0" applyFont="1" applyAlignment="1"/>
    <xf numFmtId="0" fontId="45" fillId="0" borderId="11" xfId="0" applyFont="1" applyBorder="1" applyAlignment="1">
      <alignment horizontal="center"/>
    </xf>
    <xf numFmtId="0" fontId="45" fillId="0" borderId="11" xfId="0" applyFont="1" applyBorder="1"/>
    <xf numFmtId="0" fontId="45" fillId="0" borderId="10" xfId="0" applyFont="1" applyBorder="1" applyAlignment="1">
      <alignment horizontal="right"/>
    </xf>
    <xf numFmtId="166" fontId="45" fillId="0" borderId="10" xfId="0" applyNumberFormat="1" applyFont="1" applyBorder="1" applyAlignment="1">
      <alignment horizontal="right"/>
    </xf>
    <xf numFmtId="0" fontId="45" fillId="0" borderId="10" xfId="0" applyFont="1" applyBorder="1" applyAlignment="1">
      <alignment horizontal="center"/>
    </xf>
    <xf numFmtId="0" fontId="45" fillId="0" borderId="10" xfId="0" applyFont="1" applyBorder="1"/>
    <xf numFmtId="1" fontId="45" fillId="0" borderId="10" xfId="0" applyNumberFormat="1" applyFont="1" applyBorder="1" applyAlignment="1">
      <alignment horizontal="right"/>
    </xf>
    <xf numFmtId="0" fontId="45" fillId="0" borderId="12" xfId="0" applyFont="1" applyBorder="1" applyAlignment="1">
      <alignment horizontal="center"/>
    </xf>
    <xf numFmtId="0" fontId="45" fillId="0" borderId="12" xfId="0" applyFont="1" applyBorder="1"/>
    <xf numFmtId="0" fontId="45" fillId="0" borderId="12" xfId="0" applyFont="1" applyBorder="1" applyAlignment="1">
      <alignment horizontal="right"/>
    </xf>
    <xf numFmtId="166" fontId="45" fillId="0" borderId="13" xfId="0" applyNumberFormat="1" applyFont="1" applyBorder="1" applyAlignment="1">
      <alignment horizontal="right"/>
    </xf>
    <xf numFmtId="0" fontId="45" fillId="0" borderId="8" xfId="0" applyFont="1" applyBorder="1" applyAlignment="1">
      <alignment horizontal="right"/>
    </xf>
    <xf numFmtId="0" fontId="49" fillId="0" borderId="5" xfId="0" applyFont="1" applyBorder="1"/>
    <xf numFmtId="0" fontId="49" fillId="0" borderId="5" xfId="0" applyFont="1" applyBorder="1" applyAlignment="1">
      <alignment horizontal="right"/>
    </xf>
    <xf numFmtId="166" fontId="49" fillId="0" borderId="9" xfId="0" applyNumberFormat="1" applyFont="1" applyBorder="1" applyAlignment="1">
      <alignment horizontal="right"/>
    </xf>
    <xf numFmtId="166" fontId="49" fillId="0" borderId="5" xfId="0" applyNumberFormat="1" applyFont="1" applyBorder="1" applyAlignment="1">
      <alignment horizontal="right"/>
    </xf>
    <xf numFmtId="0" fontId="52" fillId="0" borderId="0" xfId="0" applyFont="1"/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3" fontId="32" fillId="0" borderId="1" xfId="0" applyNumberFormat="1" applyFont="1" applyBorder="1" applyAlignment="1">
      <alignment horizontal="right" vertical="center" wrapText="1"/>
    </xf>
    <xf numFmtId="3" fontId="32" fillId="0" borderId="1" xfId="0" applyNumberFormat="1" applyFont="1" applyBorder="1" applyAlignment="1">
      <alignment horizontal="center" vertical="center" wrapText="1"/>
    </xf>
    <xf numFmtId="166" fontId="32" fillId="0" borderId="1" xfId="0" applyNumberFormat="1" applyFont="1" applyBorder="1" applyAlignment="1">
      <alignment horizontal="center" vertical="center" wrapText="1"/>
    </xf>
    <xf numFmtId="3" fontId="32" fillId="0" borderId="2" xfId="0" applyNumberFormat="1" applyFont="1" applyBorder="1" applyAlignment="1">
      <alignment horizontal="right" vertical="center" wrapText="1"/>
    </xf>
    <xf numFmtId="3" fontId="32" fillId="0" borderId="2" xfId="0" applyNumberFormat="1" applyFont="1" applyBorder="1" applyAlignment="1">
      <alignment horizontal="center" vertical="center" wrapText="1"/>
    </xf>
    <xf numFmtId="166" fontId="32" fillId="0" borderId="2" xfId="0" applyNumberFormat="1" applyFont="1" applyBorder="1" applyAlignment="1">
      <alignment horizontal="center" vertical="center" wrapText="1"/>
    </xf>
    <xf numFmtId="3" fontId="32" fillId="0" borderId="6" xfId="0" applyNumberFormat="1" applyFont="1" applyBorder="1" applyAlignment="1">
      <alignment horizontal="right" vertical="center" wrapText="1"/>
    </xf>
    <xf numFmtId="3" fontId="32" fillId="0" borderId="6" xfId="0" applyNumberFormat="1" applyFont="1" applyBorder="1" applyAlignment="1">
      <alignment horizontal="center" vertical="center" wrapText="1"/>
    </xf>
    <xf numFmtId="166" fontId="32" fillId="0" borderId="6" xfId="0" applyNumberFormat="1" applyFont="1" applyBorder="1" applyAlignment="1">
      <alignment horizontal="center" vertical="center" wrapText="1"/>
    </xf>
    <xf numFmtId="0" fontId="55" fillId="0" borderId="0" xfId="0" applyFont="1"/>
    <xf numFmtId="0" fontId="56" fillId="0" borderId="0" xfId="0" applyFont="1"/>
    <xf numFmtId="3" fontId="56" fillId="0" borderId="0" xfId="0" applyNumberFormat="1" applyFont="1"/>
    <xf numFmtId="3" fontId="57" fillId="0" borderId="1" xfId="0" applyNumberFormat="1" applyFont="1" applyBorder="1" applyAlignment="1">
      <alignment horizontal="center" vertical="center" wrapText="1"/>
    </xf>
    <xf numFmtId="166" fontId="57" fillId="0" borderId="1" xfId="1" applyNumberFormat="1" applyFont="1" applyBorder="1" applyAlignment="1">
      <alignment horizontal="center" vertical="center" wrapText="1"/>
    </xf>
    <xf numFmtId="166" fontId="57" fillId="0" borderId="1" xfId="0" applyNumberFormat="1" applyFont="1" applyBorder="1" applyAlignment="1">
      <alignment horizontal="center" vertical="center" wrapText="1"/>
    </xf>
    <xf numFmtId="3" fontId="57" fillId="0" borderId="2" xfId="0" applyNumberFormat="1" applyFont="1" applyBorder="1" applyAlignment="1">
      <alignment horizontal="center" vertical="center" wrapText="1"/>
    </xf>
    <xf numFmtId="166" fontId="57" fillId="0" borderId="2" xfId="1" applyNumberFormat="1" applyFont="1" applyBorder="1" applyAlignment="1">
      <alignment horizontal="center" vertical="center" wrapText="1"/>
    </xf>
    <xf numFmtId="166" fontId="57" fillId="0" borderId="2" xfId="0" applyNumberFormat="1" applyFont="1" applyBorder="1" applyAlignment="1">
      <alignment horizontal="center" vertical="center" wrapText="1"/>
    </xf>
    <xf numFmtId="3" fontId="57" fillId="0" borderId="6" xfId="0" applyNumberFormat="1" applyFont="1" applyBorder="1" applyAlignment="1">
      <alignment horizontal="center" vertical="center" wrapText="1"/>
    </xf>
    <xf numFmtId="166" fontId="57" fillId="0" borderId="6" xfId="1" applyNumberFormat="1" applyFont="1" applyBorder="1" applyAlignment="1">
      <alignment horizontal="center" vertical="center" wrapText="1"/>
    </xf>
    <xf numFmtId="166" fontId="57" fillId="0" borderId="6" xfId="0" applyNumberFormat="1" applyFont="1" applyBorder="1" applyAlignment="1">
      <alignment horizontal="center" vertical="center" wrapText="1"/>
    </xf>
    <xf numFmtId="3" fontId="54" fillId="0" borderId="5" xfId="0" applyNumberFormat="1" applyFont="1" applyBorder="1" applyAlignment="1">
      <alignment horizontal="center" vertical="center" wrapText="1"/>
    </xf>
    <xf numFmtId="166" fontId="54" fillId="0" borderId="5" xfId="1" applyNumberFormat="1" applyFont="1" applyBorder="1" applyAlignment="1">
      <alignment horizontal="center" vertical="center" wrapText="1"/>
    </xf>
    <xf numFmtId="3" fontId="54" fillId="0" borderId="5" xfId="0" applyNumberFormat="1" applyFont="1" applyBorder="1" applyAlignment="1">
      <alignment horizontal="right" vertical="center" wrapText="1"/>
    </xf>
    <xf numFmtId="166" fontId="54" fillId="0" borderId="5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right" vertical="center" wrapText="1"/>
    </xf>
    <xf numFmtId="1" fontId="32" fillId="0" borderId="1" xfId="0" applyNumberFormat="1" applyFont="1" applyBorder="1" applyAlignment="1">
      <alignment horizontal="right" vertical="center" wrapText="1"/>
    </xf>
    <xf numFmtId="166" fontId="32" fillId="0" borderId="1" xfId="1" applyNumberFormat="1" applyFont="1" applyBorder="1" applyAlignment="1">
      <alignment horizontal="center" vertical="center" wrapText="1"/>
    </xf>
    <xf numFmtId="0" fontId="32" fillId="0" borderId="2" xfId="0" applyFont="1" applyBorder="1" applyAlignment="1">
      <alignment horizontal="right" vertical="center" wrapText="1"/>
    </xf>
    <xf numFmtId="1" fontId="32" fillId="0" borderId="2" xfId="0" applyNumberFormat="1" applyFont="1" applyBorder="1" applyAlignment="1">
      <alignment horizontal="right" vertical="center" wrapText="1"/>
    </xf>
    <xf numFmtId="166" fontId="32" fillId="0" borderId="2" xfId="1" applyNumberFormat="1" applyFont="1" applyBorder="1" applyAlignment="1">
      <alignment horizontal="center" vertical="center" wrapText="1"/>
    </xf>
    <xf numFmtId="0" fontId="32" fillId="0" borderId="6" xfId="0" applyFont="1" applyBorder="1" applyAlignment="1">
      <alignment horizontal="right" vertical="center" wrapText="1"/>
    </xf>
    <xf numFmtId="166" fontId="32" fillId="0" borderId="6" xfId="1" applyNumberFormat="1" applyFont="1" applyBorder="1" applyAlignment="1">
      <alignment horizontal="center" vertical="center" wrapText="1"/>
    </xf>
    <xf numFmtId="166" fontId="33" fillId="0" borderId="5" xfId="1" applyNumberFormat="1" applyFont="1" applyBorder="1" applyAlignment="1">
      <alignment horizontal="center" vertical="center" wrapText="1"/>
    </xf>
    <xf numFmtId="0" fontId="55" fillId="0" borderId="0" xfId="0" applyFont="1" applyBorder="1"/>
    <xf numFmtId="0" fontId="56" fillId="0" borderId="0" xfId="0" applyFont="1" applyBorder="1"/>
    <xf numFmtId="0" fontId="33" fillId="0" borderId="14" xfId="0" applyFont="1" applyBorder="1" applyAlignment="1"/>
    <xf numFmtId="0" fontId="33" fillId="0" borderId="0" xfId="0" applyFont="1" applyBorder="1" applyAlignment="1"/>
    <xf numFmtId="0" fontId="53" fillId="0" borderId="14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32" fillId="0" borderId="1" xfId="0" applyNumberFormat="1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166" fontId="32" fillId="0" borderId="0" xfId="0" applyNumberFormat="1" applyFont="1" applyBorder="1" applyAlignment="1">
      <alignment horizontal="center" vertical="center" wrapText="1"/>
    </xf>
    <xf numFmtId="0" fontId="32" fillId="0" borderId="2" xfId="0" applyNumberFormat="1" applyFont="1" applyBorder="1" applyAlignment="1">
      <alignment horizontal="center" vertical="center" wrapText="1"/>
    </xf>
    <xf numFmtId="0" fontId="32" fillId="0" borderId="6" xfId="0" applyNumberFormat="1" applyFont="1" applyBorder="1" applyAlignment="1">
      <alignment horizontal="center" vertical="center" wrapText="1"/>
    </xf>
    <xf numFmtId="0" fontId="33" fillId="0" borderId="5" xfId="0" applyNumberFormat="1" applyFont="1" applyBorder="1" applyAlignment="1">
      <alignment horizontal="center" vertical="center" wrapText="1"/>
    </xf>
    <xf numFmtId="3" fontId="55" fillId="0" borderId="5" xfId="0" applyNumberFormat="1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166" fontId="33" fillId="0" borderId="0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166" fontId="45" fillId="0" borderId="12" xfId="0" applyNumberFormat="1" applyFont="1" applyBorder="1" applyAlignment="1">
      <alignment horizontal="right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7" xfId="0" applyBorder="1" applyAlignment="1">
      <alignment horizontal="right" vertical="center"/>
    </xf>
    <xf numFmtId="0" fontId="1" fillId="0" borderId="0" xfId="6"/>
    <xf numFmtId="0" fontId="1" fillId="0" borderId="0" xfId="6" applyFill="1" applyBorder="1" applyAlignment="1">
      <alignment horizontal="center"/>
    </xf>
    <xf numFmtId="1" fontId="5" fillId="0" borderId="7" xfId="1" applyNumberFormat="1" applyFont="1" applyBorder="1" applyAlignment="1"/>
    <xf numFmtId="0" fontId="62" fillId="0" borderId="0" xfId="6" applyFont="1" applyBorder="1" applyAlignment="1"/>
    <xf numFmtId="0" fontId="63" fillId="0" borderId="0" xfId="6" applyFont="1"/>
    <xf numFmtId="3" fontId="33" fillId="0" borderId="0" xfId="0" applyNumberFormat="1" applyFont="1" applyBorder="1" applyAlignment="1">
      <alignment horizontal="center" vertical="center" wrapText="1"/>
    </xf>
    <xf numFmtId="166" fontId="33" fillId="0" borderId="0" xfId="1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/>
    </xf>
    <xf numFmtId="166" fontId="55" fillId="0" borderId="0" xfId="0" applyNumberFormat="1" applyFont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left" vertical="center"/>
    </xf>
    <xf numFmtId="0" fontId="0" fillId="0" borderId="0" xfId="0" applyFill="1"/>
    <xf numFmtId="0" fontId="17" fillId="0" borderId="0" xfId="0" applyFo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" fontId="7" fillId="0" borderId="0" xfId="0" applyNumberFormat="1" applyFont="1" applyBorder="1" applyAlignment="1">
      <alignment horizontal="right"/>
    </xf>
    <xf numFmtId="0" fontId="25" fillId="0" borderId="0" xfId="0" applyFont="1" applyBorder="1"/>
    <xf numFmtId="166" fontId="25" fillId="0" borderId="0" xfId="0" applyNumberFormat="1" applyFont="1" applyBorder="1" applyAlignment="1">
      <alignment horizontal="right"/>
    </xf>
    <xf numFmtId="0" fontId="22" fillId="0" borderId="5" xfId="0" applyFont="1" applyFill="1" applyBorder="1" applyAlignment="1">
      <alignment horizontal="center" vertical="center"/>
    </xf>
    <xf numFmtId="169" fontId="65" fillId="0" borderId="2" xfId="1" applyNumberFormat="1" applyFont="1" applyFill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1" fontId="23" fillId="0" borderId="16" xfId="0" applyNumberFormat="1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67" fillId="0" borderId="5" xfId="0" applyFont="1" applyBorder="1" applyAlignment="1">
      <alignment horizontal="center" vertical="center" wrapText="1"/>
    </xf>
    <xf numFmtId="0" fontId="67" fillId="0" borderId="17" xfId="0" applyFont="1" applyBorder="1" applyAlignment="1">
      <alignment horizontal="center" vertical="center" wrapText="1"/>
    </xf>
    <xf numFmtId="0" fontId="67" fillId="0" borderId="1" xfId="0" applyFont="1" applyBorder="1" applyAlignment="1">
      <alignment horizontal="center" vertical="center"/>
    </xf>
    <xf numFmtId="1" fontId="67" fillId="0" borderId="1" xfId="0" applyNumberFormat="1" applyFont="1" applyBorder="1" applyAlignment="1">
      <alignment horizontal="left" vertical="center"/>
    </xf>
    <xf numFmtId="166" fontId="69" fillId="0" borderId="1" xfId="0" applyNumberFormat="1" applyFont="1" applyBorder="1" applyAlignment="1">
      <alignment horizontal="right" vertical="center"/>
    </xf>
    <xf numFmtId="0" fontId="67" fillId="0" borderId="2" xfId="0" applyFont="1" applyBorder="1" applyAlignment="1">
      <alignment horizontal="center" vertical="center"/>
    </xf>
    <xf numFmtId="1" fontId="67" fillId="0" borderId="2" xfId="0" applyNumberFormat="1" applyFont="1" applyBorder="1" applyAlignment="1">
      <alignment horizontal="left" vertical="center"/>
    </xf>
    <xf numFmtId="166" fontId="69" fillId="0" borderId="2" xfId="0" applyNumberFormat="1" applyFont="1" applyBorder="1" applyAlignment="1">
      <alignment horizontal="right" vertical="center"/>
    </xf>
    <xf numFmtId="0" fontId="67" fillId="0" borderId="6" xfId="0" applyFont="1" applyBorder="1" applyAlignment="1">
      <alignment horizontal="center" vertical="center"/>
    </xf>
    <xf numFmtId="1" fontId="67" fillId="0" borderId="6" xfId="0" applyNumberFormat="1" applyFont="1" applyBorder="1" applyAlignment="1">
      <alignment horizontal="left" vertical="center"/>
    </xf>
    <xf numFmtId="166" fontId="69" fillId="0" borderId="6" xfId="0" applyNumberFormat="1" applyFont="1" applyBorder="1" applyAlignment="1">
      <alignment horizontal="right" vertical="center"/>
    </xf>
    <xf numFmtId="166" fontId="70" fillId="0" borderId="5" xfId="0" applyNumberFormat="1" applyFont="1" applyBorder="1" applyAlignment="1">
      <alignment horizontal="right" vertical="center"/>
    </xf>
    <xf numFmtId="0" fontId="70" fillId="0" borderId="0" xfId="0" applyFont="1" applyBorder="1" applyAlignment="1">
      <alignment horizontal="center" vertical="center"/>
    </xf>
    <xf numFmtId="0" fontId="70" fillId="0" borderId="0" xfId="0" applyFont="1" applyBorder="1" applyAlignment="1">
      <alignment horizontal="right"/>
    </xf>
    <xf numFmtId="0" fontId="71" fillId="0" borderId="0" xfId="0" applyFont="1" applyBorder="1" applyAlignment="1">
      <alignment horizontal="right"/>
    </xf>
    <xf numFmtId="0" fontId="32" fillId="0" borderId="16" xfId="0" applyFont="1" applyBorder="1" applyAlignment="1">
      <alignment horizontal="center" vertical="center" wrapText="1"/>
    </xf>
    <xf numFmtId="0" fontId="65" fillId="0" borderId="15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 wrapText="1"/>
    </xf>
    <xf numFmtId="1" fontId="6" fillId="2" borderId="6" xfId="0" applyNumberFormat="1" applyFont="1" applyFill="1" applyBorder="1" applyAlignment="1">
      <alignment horizontal="left" vertical="center"/>
    </xf>
    <xf numFmtId="0" fontId="72" fillId="2" borderId="0" xfId="0" applyFont="1" applyFill="1"/>
    <xf numFmtId="0" fontId="10" fillId="0" borderId="0" xfId="0" applyFont="1" applyFill="1" applyBorder="1" applyAlignment="1">
      <alignment horizontal="center" vertical="center" wrapText="1"/>
    </xf>
    <xf numFmtId="0" fontId="28" fillId="0" borderId="0" xfId="0" applyFont="1" applyFill="1"/>
    <xf numFmtId="0" fontId="58" fillId="0" borderId="5" xfId="0" applyFont="1" applyBorder="1" applyAlignment="1">
      <alignment horizontal="center" vertical="center" wrapText="1"/>
    </xf>
    <xf numFmtId="0" fontId="28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58" fillId="0" borderId="2" xfId="0" applyFont="1" applyBorder="1" applyAlignment="1">
      <alignment horizontal="center" vertical="center" wrapText="1"/>
    </xf>
    <xf numFmtId="0" fontId="58" fillId="0" borderId="6" xfId="0" applyFont="1" applyBorder="1" applyAlignment="1">
      <alignment horizontal="center" vertical="center" wrapText="1"/>
    </xf>
    <xf numFmtId="0" fontId="58" fillId="0" borderId="16" xfId="0" applyFont="1" applyBorder="1" applyAlignment="1">
      <alignment horizontal="center" vertical="center" wrapText="1"/>
    </xf>
    <xf numFmtId="0" fontId="55" fillId="0" borderId="1" xfId="0" applyFont="1" applyBorder="1" applyAlignment="1">
      <alignment vertical="center" wrapText="1"/>
    </xf>
    <xf numFmtId="0" fontId="55" fillId="0" borderId="2" xfId="0" applyFont="1" applyBorder="1" applyAlignment="1">
      <alignment vertical="center" wrapText="1"/>
    </xf>
    <xf numFmtId="0" fontId="55" fillId="0" borderId="16" xfId="0" applyFont="1" applyBorder="1" applyAlignment="1">
      <alignment vertical="center" wrapText="1"/>
    </xf>
    <xf numFmtId="0" fontId="55" fillId="0" borderId="6" xfId="0" applyFont="1" applyBorder="1" applyAlignment="1">
      <alignment vertical="center" wrapText="1"/>
    </xf>
    <xf numFmtId="166" fontId="55" fillId="0" borderId="6" xfId="0" applyNumberFormat="1" applyFont="1" applyBorder="1" applyAlignment="1">
      <alignment vertical="center" wrapText="1"/>
    </xf>
    <xf numFmtId="0" fontId="53" fillId="0" borderId="5" xfId="0" applyFont="1" applyBorder="1" applyAlignment="1">
      <alignment vertical="center" wrapText="1"/>
    </xf>
    <xf numFmtId="166" fontId="53" fillId="0" borderId="5" xfId="0" applyNumberFormat="1" applyFont="1" applyBorder="1" applyAlignment="1">
      <alignment vertical="center" wrapText="1"/>
    </xf>
    <xf numFmtId="1" fontId="61" fillId="0" borderId="1" xfId="0" applyNumberFormat="1" applyFont="1" applyBorder="1" applyAlignment="1">
      <alignment horizontal="left" vertical="center"/>
    </xf>
    <xf numFmtId="0" fontId="39" fillId="0" borderId="5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169" fontId="61" fillId="0" borderId="1" xfId="1" applyNumberFormat="1" applyFont="1" applyBorder="1" applyAlignment="1">
      <alignment horizontal="center" vertical="center" wrapText="1"/>
    </xf>
    <xf numFmtId="169" fontId="75" fillId="0" borderId="1" xfId="1" applyNumberFormat="1" applyFont="1" applyBorder="1" applyAlignment="1">
      <alignment horizontal="center" vertical="center" wrapText="1"/>
    </xf>
    <xf numFmtId="168" fontId="75" fillId="0" borderId="1" xfId="1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69" fontId="61" fillId="0" borderId="2" xfId="1" applyNumberFormat="1" applyFont="1" applyBorder="1" applyAlignment="1">
      <alignment horizontal="center" vertical="center" wrapText="1"/>
    </xf>
    <xf numFmtId="169" fontId="75" fillId="0" borderId="2" xfId="1" applyNumberFormat="1" applyFont="1" applyBorder="1" applyAlignment="1">
      <alignment horizontal="center" vertical="center" wrapText="1"/>
    </xf>
    <xf numFmtId="169" fontId="37" fillId="0" borderId="5" xfId="1" applyNumberFormat="1" applyFont="1" applyBorder="1" applyAlignment="1">
      <alignment horizontal="center" vertical="center" wrapText="1"/>
    </xf>
    <xf numFmtId="168" fontId="75" fillId="0" borderId="2" xfId="1" applyNumberFormat="1" applyFont="1" applyBorder="1" applyAlignment="1">
      <alignment horizontal="center" vertical="center" wrapText="1"/>
    </xf>
    <xf numFmtId="166" fontId="34" fillId="0" borderId="2" xfId="0" applyNumberFormat="1" applyFont="1" applyBorder="1" applyAlignment="1">
      <alignment horizontal="center" vertical="center" wrapText="1"/>
    </xf>
    <xf numFmtId="0" fontId="77" fillId="0" borderId="2" xfId="0" applyFont="1" applyBorder="1" applyAlignment="1">
      <alignment horizontal="left" vertical="center" wrapText="1"/>
    </xf>
    <xf numFmtId="169" fontId="34" fillId="0" borderId="2" xfId="1" applyNumberFormat="1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168" fontId="75" fillId="0" borderId="6" xfId="1" applyNumberFormat="1" applyFont="1" applyBorder="1" applyAlignment="1">
      <alignment horizontal="center" vertical="center" wrapText="1"/>
    </xf>
    <xf numFmtId="168" fontId="75" fillId="0" borderId="5" xfId="1" applyNumberFormat="1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79" fillId="0" borderId="0" xfId="0" applyFont="1"/>
    <xf numFmtId="0" fontId="79" fillId="0" borderId="5" xfId="0" applyFont="1" applyFill="1" applyBorder="1" applyAlignment="1">
      <alignment horizontal="right" vertical="center"/>
    </xf>
    <xf numFmtId="0" fontId="79" fillId="0" borderId="2" xfId="0" applyFont="1" applyFill="1" applyBorder="1" applyAlignment="1">
      <alignment horizontal="right" vertical="center"/>
    </xf>
    <xf numFmtId="0" fontId="21" fillId="0" borderId="18" xfId="0" applyFont="1" applyBorder="1" applyAlignment="1">
      <alignment horizontal="left" vertical="center" wrapText="1"/>
    </xf>
    <xf numFmtId="169" fontId="156" fillId="0" borderId="2" xfId="1" applyNumberFormat="1" applyFont="1" applyBorder="1" applyAlignment="1">
      <alignment horizontal="center" vertical="center" wrapText="1"/>
    </xf>
    <xf numFmtId="169" fontId="157" fillId="0" borderId="5" xfId="1" applyNumberFormat="1" applyFont="1" applyBorder="1" applyAlignment="1">
      <alignment horizontal="center" vertical="center" wrapText="1"/>
    </xf>
    <xf numFmtId="168" fontId="54" fillId="0" borderId="5" xfId="1" applyNumberFormat="1" applyFont="1" applyBorder="1" applyAlignment="1">
      <alignment horizontal="center" vertical="center" wrapText="1"/>
    </xf>
    <xf numFmtId="0" fontId="158" fillId="0" borderId="2" xfId="0" applyFont="1" applyBorder="1" applyAlignment="1">
      <alignment vertical="center" wrapText="1"/>
    </xf>
    <xf numFmtId="0" fontId="159" fillId="0" borderId="5" xfId="0" applyFont="1" applyBorder="1" applyAlignment="1">
      <alignment vertical="center" wrapText="1"/>
    </xf>
    <xf numFmtId="3" fontId="160" fillId="0" borderId="1" xfId="0" applyNumberFormat="1" applyFont="1" applyBorder="1" applyAlignment="1">
      <alignment horizontal="right" vertical="center" wrapText="1"/>
    </xf>
    <xf numFmtId="3" fontId="160" fillId="0" borderId="2" xfId="0" applyNumberFormat="1" applyFont="1" applyBorder="1" applyAlignment="1">
      <alignment horizontal="right" vertical="center" wrapText="1"/>
    </xf>
    <xf numFmtId="3" fontId="160" fillId="0" borderId="6" xfId="0" applyNumberFormat="1" applyFont="1" applyBorder="1" applyAlignment="1">
      <alignment horizontal="right" vertical="center" wrapText="1"/>
    </xf>
    <xf numFmtId="3" fontId="160" fillId="0" borderId="1" xfId="0" applyNumberFormat="1" applyFont="1" applyBorder="1" applyAlignment="1">
      <alignment horizontal="center" vertical="center" wrapText="1"/>
    </xf>
    <xf numFmtId="3" fontId="160" fillId="0" borderId="2" xfId="0" applyNumberFormat="1" applyFont="1" applyBorder="1" applyAlignment="1">
      <alignment horizontal="center" vertical="center" wrapText="1"/>
    </xf>
    <xf numFmtId="3" fontId="160" fillId="0" borderId="6" xfId="0" applyNumberFormat="1" applyFont="1" applyBorder="1" applyAlignment="1">
      <alignment horizontal="center" vertical="center" wrapText="1"/>
    </xf>
    <xf numFmtId="3" fontId="161" fillId="0" borderId="5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right" vertical="center" wrapText="1"/>
    </xf>
    <xf numFmtId="166" fontId="32" fillId="0" borderId="16" xfId="1" applyNumberFormat="1" applyFont="1" applyBorder="1" applyAlignment="1">
      <alignment horizontal="center" vertical="center" wrapText="1"/>
    </xf>
    <xf numFmtId="3" fontId="32" fillId="0" borderId="16" xfId="0" applyNumberFormat="1" applyFont="1" applyBorder="1" applyAlignment="1">
      <alignment horizontal="right" vertical="center" wrapText="1"/>
    </xf>
    <xf numFmtId="166" fontId="32" fillId="0" borderId="16" xfId="0" applyNumberFormat="1" applyFont="1" applyBorder="1" applyAlignment="1">
      <alignment horizontal="center" vertical="center" wrapText="1"/>
    </xf>
    <xf numFmtId="3" fontId="32" fillId="0" borderId="16" xfId="0" applyNumberFormat="1" applyFont="1" applyBorder="1" applyAlignment="1">
      <alignment horizontal="center" vertical="center" wrapText="1"/>
    </xf>
    <xf numFmtId="1" fontId="21" fillId="0" borderId="16" xfId="0" applyNumberFormat="1" applyFont="1" applyBorder="1" applyAlignment="1">
      <alignment horizontal="left" vertical="center"/>
    </xf>
    <xf numFmtId="1" fontId="21" fillId="0" borderId="2" xfId="0" applyNumberFormat="1" applyFont="1" applyBorder="1" applyAlignment="1">
      <alignment horizontal="left" vertical="center"/>
    </xf>
    <xf numFmtId="1" fontId="21" fillId="0" borderId="6" xfId="0" applyNumberFormat="1" applyFont="1" applyBorder="1" applyAlignment="1">
      <alignment horizontal="left" vertical="center"/>
    </xf>
    <xf numFmtId="166" fontId="32" fillId="0" borderId="16" xfId="0" applyNumberFormat="1" applyFont="1" applyBorder="1" applyAlignment="1">
      <alignment horizontal="right" vertical="center" wrapText="1"/>
    </xf>
    <xf numFmtId="167" fontId="33" fillId="0" borderId="5" xfId="0" applyNumberFormat="1" applyFont="1" applyBorder="1" applyAlignment="1">
      <alignment horizontal="center" vertical="center" wrapText="1"/>
    </xf>
    <xf numFmtId="0" fontId="56" fillId="0" borderId="1" xfId="0" applyFont="1" applyFill="1" applyBorder="1" applyAlignment="1">
      <alignment horizontal="right" vertical="center"/>
    </xf>
    <xf numFmtId="0" fontId="38" fillId="0" borderId="18" xfId="0" applyFont="1" applyFill="1" applyBorder="1" applyAlignment="1">
      <alignment vertical="center" wrapText="1"/>
    </xf>
    <xf numFmtId="0" fontId="56" fillId="0" borderId="2" xfId="0" applyFont="1" applyFill="1" applyBorder="1" applyAlignment="1">
      <alignment horizontal="right" vertical="center"/>
    </xf>
    <xf numFmtId="0" fontId="28" fillId="0" borderId="2" xfId="0" applyFont="1" applyFill="1" applyBorder="1" applyAlignment="1">
      <alignment horizontal="right" vertical="center"/>
    </xf>
    <xf numFmtId="0" fontId="80" fillId="0" borderId="2" xfId="0" applyFont="1" applyFill="1" applyBorder="1" applyAlignment="1">
      <alignment vertical="center" wrapText="1"/>
    </xf>
    <xf numFmtId="0" fontId="28" fillId="0" borderId="16" xfId="0" applyFont="1" applyFill="1" applyBorder="1" applyAlignment="1">
      <alignment horizontal="right" vertical="center"/>
    </xf>
    <xf numFmtId="0" fontId="28" fillId="0" borderId="6" xfId="0" applyFont="1" applyFill="1" applyBorder="1" applyAlignment="1">
      <alignment horizontal="right" vertical="center"/>
    </xf>
    <xf numFmtId="0" fontId="28" fillId="0" borderId="18" xfId="0" applyFont="1" applyFill="1" applyBorder="1" applyAlignment="1">
      <alignment horizontal="right" vertical="center"/>
    </xf>
    <xf numFmtId="0" fontId="155" fillId="0" borderId="0" xfId="0" applyFont="1"/>
    <xf numFmtId="169" fontId="162" fillId="0" borderId="0" xfId="1" applyNumberFormat="1" applyFont="1"/>
    <xf numFmtId="169" fontId="163" fillId="0" borderId="0" xfId="1" applyNumberFormat="1" applyFont="1"/>
    <xf numFmtId="0" fontId="163" fillId="0" borderId="0" xfId="0" applyFont="1"/>
    <xf numFmtId="0" fontId="23" fillId="0" borderId="0" xfId="0" applyFont="1" applyFill="1"/>
    <xf numFmtId="0" fontId="81" fillId="0" borderId="2" xfId="0" applyFont="1" applyFill="1" applyBorder="1" applyAlignment="1">
      <alignment vertical="center" wrapText="1"/>
    </xf>
    <xf numFmtId="0" fontId="73" fillId="0" borderId="2" xfId="0" applyFont="1" applyFill="1" applyBorder="1" applyAlignment="1">
      <alignment vertical="center" wrapText="1"/>
    </xf>
    <xf numFmtId="169" fontId="82" fillId="0" borderId="2" xfId="1" applyNumberFormat="1" applyFont="1" applyFill="1" applyBorder="1" applyAlignment="1">
      <alignment horizontal="right" vertical="center" wrapText="1"/>
    </xf>
    <xf numFmtId="169" fontId="38" fillId="0" borderId="2" xfId="1" applyNumberFormat="1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center" vertical="center"/>
    </xf>
    <xf numFmtId="0" fontId="164" fillId="0" borderId="0" xfId="0" applyFont="1"/>
    <xf numFmtId="0" fontId="84" fillId="0" borderId="2" xfId="0" applyFont="1" applyFill="1" applyBorder="1" applyAlignment="1">
      <alignment horizontal="right" vertical="center"/>
    </xf>
    <xf numFmtId="0" fontId="165" fillId="0" borderId="0" xfId="0" applyFont="1"/>
    <xf numFmtId="0" fontId="80" fillId="0" borderId="2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166" fontId="7" fillId="0" borderId="1" xfId="0" applyNumberFormat="1" applyFont="1" applyBorder="1" applyAlignment="1">
      <alignment vertical="center" wrapText="1"/>
    </xf>
    <xf numFmtId="166" fontId="7" fillId="0" borderId="2" xfId="0" applyNumberFormat="1" applyFont="1" applyBorder="1" applyAlignment="1">
      <alignment vertical="center" wrapText="1"/>
    </xf>
    <xf numFmtId="166" fontId="7" fillId="0" borderId="16" xfId="0" applyNumberFormat="1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166" fontId="7" fillId="0" borderId="6" xfId="0" applyNumberFormat="1" applyFont="1" applyBorder="1" applyAlignment="1">
      <alignment vertical="center" wrapText="1"/>
    </xf>
    <xf numFmtId="169" fontId="39" fillId="0" borderId="2" xfId="1" applyNumberFormat="1" applyFont="1" applyFill="1" applyBorder="1" applyAlignment="1">
      <alignment horizontal="right" vertical="center"/>
    </xf>
    <xf numFmtId="169" fontId="64" fillId="0" borderId="2" xfId="1" applyNumberFormat="1" applyFont="1" applyFill="1" applyBorder="1" applyAlignment="1">
      <alignment horizontal="right" vertical="center"/>
    </xf>
    <xf numFmtId="169" fontId="36" fillId="0" borderId="5" xfId="1" applyNumberFormat="1" applyFont="1" applyBorder="1" applyAlignment="1">
      <alignment horizontal="center" vertical="center" wrapText="1"/>
    </xf>
    <xf numFmtId="0" fontId="56" fillId="0" borderId="0" xfId="0" applyFont="1" applyFill="1"/>
    <xf numFmtId="0" fontId="34" fillId="0" borderId="16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1" fontId="75" fillId="0" borderId="2" xfId="0" applyNumberFormat="1" applyFont="1" applyBorder="1" applyAlignment="1">
      <alignment horizontal="left" vertical="center"/>
    </xf>
    <xf numFmtId="1" fontId="75" fillId="0" borderId="16" xfId="0" applyNumberFormat="1" applyFont="1" applyBorder="1" applyAlignment="1">
      <alignment horizontal="left" vertical="center"/>
    </xf>
    <xf numFmtId="0" fontId="23" fillId="0" borderId="18" xfId="0" applyFont="1" applyBorder="1" applyAlignment="1">
      <alignment horizontal="center" vertical="center" wrapText="1"/>
    </xf>
    <xf numFmtId="0" fontId="22" fillId="0" borderId="0" xfId="0" applyFont="1"/>
    <xf numFmtId="0" fontId="24" fillId="3" borderId="5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1" xfId="0" applyFont="1" applyBorder="1" applyAlignment="1">
      <alignment vertical="center"/>
    </xf>
    <xf numFmtId="0" fontId="21" fillId="0" borderId="19" xfId="0" applyFont="1" applyBorder="1" applyAlignment="1">
      <alignment horizontal="center"/>
    </xf>
    <xf numFmtId="0" fontId="21" fillId="0" borderId="19" xfId="0" applyFont="1" applyBorder="1" applyAlignment="1">
      <alignment vertical="center"/>
    </xf>
    <xf numFmtId="0" fontId="21" fillId="0" borderId="13" xfId="0" applyFont="1" applyBorder="1" applyAlignment="1">
      <alignment horizontal="center"/>
    </xf>
    <xf numFmtId="0" fontId="21" fillId="0" borderId="8" xfId="0" applyFont="1" applyBorder="1" applyAlignment="1">
      <alignment vertical="center"/>
    </xf>
    <xf numFmtId="168" fontId="8" fillId="0" borderId="0" xfId="0" applyNumberFormat="1" applyFont="1"/>
    <xf numFmtId="169" fontId="46" fillId="0" borderId="18" xfId="1" applyNumberFormat="1" applyFont="1" applyFill="1" applyBorder="1" applyAlignment="1">
      <alignment horizontal="right" vertical="center" wrapText="1"/>
    </xf>
    <xf numFmtId="0" fontId="23" fillId="5" borderId="0" xfId="0" applyFont="1" applyFill="1"/>
    <xf numFmtId="0" fontId="0" fillId="5" borderId="0" xfId="0" applyFill="1"/>
    <xf numFmtId="0" fontId="39" fillId="0" borderId="2" xfId="0" applyFont="1" applyFill="1" applyBorder="1" applyAlignment="1">
      <alignment vertical="center" wrapText="1"/>
    </xf>
    <xf numFmtId="0" fontId="39" fillId="0" borderId="16" xfId="0" applyFont="1" applyFill="1" applyBorder="1" applyAlignment="1">
      <alignment vertical="center" wrapText="1"/>
    </xf>
    <xf numFmtId="0" fontId="39" fillId="0" borderId="6" xfId="0" applyFont="1" applyFill="1" applyBorder="1" applyAlignment="1">
      <alignment vertical="center" wrapText="1"/>
    </xf>
    <xf numFmtId="0" fontId="39" fillId="0" borderId="18" xfId="0" applyFont="1" applyFill="1" applyBorder="1" applyAlignment="1">
      <alignment vertical="center" wrapText="1"/>
    </xf>
    <xf numFmtId="0" fontId="39" fillId="0" borderId="2" xfId="0" applyFont="1" applyFill="1" applyBorder="1" applyAlignment="1">
      <alignment vertical="center"/>
    </xf>
    <xf numFmtId="1" fontId="75" fillId="0" borderId="8" xfId="0" applyNumberFormat="1" applyFont="1" applyBorder="1" applyAlignment="1">
      <alignment horizontal="left" vertical="center"/>
    </xf>
    <xf numFmtId="0" fontId="158" fillId="0" borderId="1" xfId="0" applyFont="1" applyFill="1" applyBorder="1" applyAlignment="1">
      <alignment vertical="center" wrapText="1"/>
    </xf>
    <xf numFmtId="0" fontId="158" fillId="0" borderId="2" xfId="0" applyFont="1" applyFill="1" applyBorder="1" applyAlignment="1">
      <alignment vertical="center" wrapText="1"/>
    </xf>
    <xf numFmtId="0" fontId="158" fillId="0" borderId="6" xfId="0" applyFont="1" applyFill="1" applyBorder="1" applyAlignment="1">
      <alignment vertical="center"/>
    </xf>
    <xf numFmtId="169" fontId="158" fillId="0" borderId="2" xfId="1" applyNumberFormat="1" applyFont="1" applyBorder="1" applyAlignment="1">
      <alignment vertical="center" wrapText="1"/>
    </xf>
    <xf numFmtId="169" fontId="158" fillId="0" borderId="1" xfId="1" applyNumberFormat="1" applyFont="1" applyBorder="1" applyAlignment="1">
      <alignment vertical="center" wrapText="1"/>
    </xf>
    <xf numFmtId="169" fontId="158" fillId="0" borderId="6" xfId="1" applyNumberFormat="1" applyFont="1" applyBorder="1" applyAlignment="1">
      <alignment vertical="center"/>
    </xf>
    <xf numFmtId="3" fontId="159" fillId="0" borderId="5" xfId="0" applyNumberFormat="1" applyFont="1" applyBorder="1" applyAlignment="1">
      <alignment horizontal="right" vertical="center" wrapText="1"/>
    </xf>
    <xf numFmtId="169" fontId="76" fillId="0" borderId="5" xfId="1" applyNumberFormat="1" applyFont="1" applyBorder="1" applyAlignment="1">
      <alignment horizontal="center" vertical="center" wrapText="1"/>
    </xf>
    <xf numFmtId="166" fontId="76" fillId="0" borderId="5" xfId="0" applyNumberFormat="1" applyFont="1" applyBorder="1" applyAlignment="1">
      <alignment horizontal="center" vertical="center" wrapText="1"/>
    </xf>
    <xf numFmtId="0" fontId="86" fillId="0" borderId="0" xfId="0" applyFont="1"/>
    <xf numFmtId="0" fontId="25" fillId="0" borderId="5" xfId="0" applyFont="1" applyBorder="1" applyAlignment="1">
      <alignment vertical="center" wrapText="1"/>
    </xf>
    <xf numFmtId="166" fontId="25" fillId="0" borderId="5" xfId="0" applyNumberFormat="1" applyFont="1" applyBorder="1" applyAlignment="1">
      <alignment vertical="center" wrapText="1"/>
    </xf>
    <xf numFmtId="0" fontId="25" fillId="0" borderId="5" xfId="0" applyFont="1" applyBorder="1" applyAlignment="1">
      <alignment vertical="center"/>
    </xf>
    <xf numFmtId="166" fontId="25" fillId="0" borderId="5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6" fontId="55" fillId="0" borderId="1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166" fontId="55" fillId="0" borderId="2" xfId="0" applyNumberFormat="1" applyFont="1" applyFill="1" applyBorder="1" applyAlignment="1">
      <alignment vertical="center" wrapText="1"/>
    </xf>
    <xf numFmtId="0" fontId="7" fillId="0" borderId="16" xfId="0" applyFont="1" applyFill="1" applyBorder="1" applyAlignment="1">
      <alignment vertical="center" wrapText="1"/>
    </xf>
    <xf numFmtId="166" fontId="55" fillId="0" borderId="16" xfId="0" applyNumberFormat="1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166" fontId="55" fillId="0" borderId="6" xfId="0" applyNumberFormat="1" applyFont="1" applyFill="1" applyBorder="1" applyAlignment="1">
      <alignment vertical="center" wrapText="1"/>
    </xf>
    <xf numFmtId="169" fontId="39" fillId="0" borderId="2" xfId="1" applyNumberFormat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169" fontId="46" fillId="0" borderId="2" xfId="1" applyNumberFormat="1" applyFont="1" applyFill="1" applyBorder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169" fontId="156" fillId="0" borderId="1" xfId="1" applyNumberFormat="1" applyFont="1" applyBorder="1" applyAlignment="1">
      <alignment horizontal="center" vertical="center" wrapText="1"/>
    </xf>
    <xf numFmtId="0" fontId="66" fillId="0" borderId="15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1" fontId="23" fillId="0" borderId="6" xfId="0" applyNumberFormat="1" applyFont="1" applyFill="1" applyBorder="1" applyAlignment="1">
      <alignment horizontal="center" vertical="center"/>
    </xf>
    <xf numFmtId="0" fontId="53" fillId="0" borderId="5" xfId="0" applyFont="1" applyFill="1" applyBorder="1" applyAlignment="1">
      <alignment vertical="center" wrapText="1"/>
    </xf>
    <xf numFmtId="169" fontId="160" fillId="3" borderId="18" xfId="1" applyNumberFormat="1" applyFont="1" applyFill="1" applyBorder="1" applyAlignment="1">
      <alignment horizontal="right"/>
    </xf>
    <xf numFmtId="169" fontId="160" fillId="3" borderId="6" xfId="1" applyNumberFormat="1" applyFont="1" applyFill="1" applyBorder="1" applyAlignment="1">
      <alignment horizontal="right"/>
    </xf>
    <xf numFmtId="0" fontId="160" fillId="0" borderId="2" xfId="0" applyFont="1" applyBorder="1" applyAlignment="1">
      <alignment horizontal="center" vertical="center" wrapText="1"/>
    </xf>
    <xf numFmtId="3" fontId="56" fillId="0" borderId="0" xfId="0" applyNumberFormat="1" applyFont="1" applyFill="1"/>
    <xf numFmtId="0" fontId="23" fillId="0" borderId="0" xfId="0" applyFont="1" applyAlignment="1">
      <alignment vertical="center"/>
    </xf>
    <xf numFmtId="0" fontId="166" fillId="0" borderId="2" xfId="0" applyFont="1" applyFill="1" applyBorder="1" applyAlignment="1">
      <alignment vertical="center"/>
    </xf>
    <xf numFmtId="3" fontId="167" fillId="0" borderId="5" xfId="0" applyNumberFormat="1" applyFont="1" applyBorder="1" applyAlignment="1">
      <alignment horizontal="center" vertical="center" wrapText="1"/>
    </xf>
    <xf numFmtId="0" fontId="156" fillId="0" borderId="1" xfId="0" applyFont="1" applyBorder="1" applyAlignment="1">
      <alignment horizontal="center" vertical="center" wrapText="1"/>
    </xf>
    <xf numFmtId="0" fontId="75" fillId="0" borderId="2" xfId="0" applyFont="1" applyBorder="1" applyAlignment="1">
      <alignment horizontal="center" vertical="center" wrapText="1"/>
    </xf>
    <xf numFmtId="0" fontId="156" fillId="0" borderId="2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left" vertical="center" wrapText="1"/>
    </xf>
    <xf numFmtId="0" fontId="61" fillId="0" borderId="19" xfId="6" applyFont="1" applyFill="1" applyBorder="1" applyAlignment="1">
      <alignment horizontal="center" vertical="center"/>
    </xf>
    <xf numFmtId="1" fontId="61" fillId="0" borderId="19" xfId="1" applyNumberFormat="1" applyFont="1" applyFill="1" applyBorder="1" applyAlignment="1">
      <alignment vertical="center"/>
    </xf>
    <xf numFmtId="1" fontId="61" fillId="0" borderId="19" xfId="1" applyNumberFormat="1" applyFont="1" applyBorder="1" applyAlignment="1">
      <alignment vertical="center"/>
    </xf>
    <xf numFmtId="0" fontId="45" fillId="0" borderId="20" xfId="0" applyFont="1" applyBorder="1" applyAlignment="1">
      <alignment horizontal="center"/>
    </xf>
    <xf numFmtId="0" fontId="45" fillId="0" borderId="21" xfId="0" applyFont="1" applyBorder="1" applyAlignment="1">
      <alignment horizontal="center"/>
    </xf>
    <xf numFmtId="0" fontId="45" fillId="0" borderId="22" xfId="0" applyFont="1" applyBorder="1" applyAlignment="1">
      <alignment horizontal="center"/>
    </xf>
    <xf numFmtId="0" fontId="49" fillId="0" borderId="17" xfId="0" applyFont="1" applyBorder="1"/>
    <xf numFmtId="0" fontId="45" fillId="0" borderId="0" xfId="0" applyFont="1" applyBorder="1"/>
    <xf numFmtId="0" fontId="45" fillId="0" borderId="0" xfId="0" applyFont="1" applyBorder="1" applyAlignment="1">
      <alignment horizontal="right"/>
    </xf>
    <xf numFmtId="166" fontId="45" fillId="0" borderId="0" xfId="0" applyNumberFormat="1" applyFont="1" applyBorder="1" applyAlignment="1">
      <alignment horizontal="right"/>
    </xf>
    <xf numFmtId="1" fontId="45" fillId="0" borderId="0" xfId="0" applyNumberFormat="1" applyFont="1" applyBorder="1" applyAlignment="1">
      <alignment horizontal="right"/>
    </xf>
    <xf numFmtId="0" fontId="49" fillId="0" borderId="0" xfId="0" applyFont="1" applyBorder="1"/>
    <xf numFmtId="0" fontId="49" fillId="0" borderId="0" xfId="0" applyFont="1" applyBorder="1" applyAlignment="1">
      <alignment horizontal="right"/>
    </xf>
    <xf numFmtId="166" fontId="49" fillId="0" borderId="0" xfId="0" applyNumberFormat="1" applyFont="1" applyBorder="1" applyAlignment="1">
      <alignment horizontal="right"/>
    </xf>
    <xf numFmtId="0" fontId="6" fillId="0" borderId="0" xfId="0" applyFont="1" applyBorder="1"/>
    <xf numFmtId="0" fontId="5" fillId="0" borderId="0" xfId="0" applyFont="1" applyBorder="1"/>
    <xf numFmtId="0" fontId="8" fillId="0" borderId="0" xfId="0" applyFont="1" applyBorder="1"/>
    <xf numFmtId="169" fontId="164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65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68" fillId="0" borderId="0" xfId="0" applyFont="1"/>
    <xf numFmtId="0" fontId="158" fillId="0" borderId="6" xfId="0" applyFont="1" applyFill="1" applyBorder="1" applyAlignment="1">
      <alignment vertical="center" wrapText="1"/>
    </xf>
    <xf numFmtId="0" fontId="158" fillId="0" borderId="1" xfId="0" applyFont="1" applyBorder="1" applyAlignment="1">
      <alignment vertical="center" wrapText="1"/>
    </xf>
    <xf numFmtId="169" fontId="158" fillId="0" borderId="6" xfId="1" applyNumberFormat="1" applyFont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/>
    </xf>
    <xf numFmtId="0" fontId="169" fillId="0" borderId="0" xfId="0" applyFont="1" applyAlignment="1">
      <alignment horizontal="center"/>
    </xf>
    <xf numFmtId="0" fontId="156" fillId="0" borderId="5" xfId="0" applyFont="1" applyBorder="1" applyAlignment="1">
      <alignment horizontal="center" vertical="center" wrapText="1"/>
    </xf>
    <xf numFmtId="166" fontId="167" fillId="0" borderId="5" xfId="0" applyNumberFormat="1" applyFont="1" applyBorder="1" applyAlignment="1">
      <alignment horizontal="center" vertical="center" wrapText="1"/>
    </xf>
    <xf numFmtId="0" fontId="77" fillId="0" borderId="1" xfId="0" applyFont="1" applyBorder="1" applyAlignment="1">
      <alignment horizontal="left" vertical="center" wrapText="1"/>
    </xf>
    <xf numFmtId="169" fontId="160" fillId="3" borderId="18" xfId="1" applyNumberFormat="1" applyFont="1" applyFill="1" applyBorder="1" applyAlignment="1">
      <alignment horizontal="right" vertical="center"/>
    </xf>
    <xf numFmtId="0" fontId="158" fillId="0" borderId="0" xfId="0" applyFont="1"/>
    <xf numFmtId="167" fontId="167" fillId="0" borderId="5" xfId="0" applyNumberFormat="1" applyFont="1" applyBorder="1" applyAlignment="1">
      <alignment horizontal="center" vertical="center" wrapText="1"/>
    </xf>
    <xf numFmtId="3" fontId="156" fillId="0" borderId="18" xfId="0" applyNumberFormat="1" applyFont="1" applyBorder="1" applyAlignment="1">
      <alignment horizontal="center" vertical="center" wrapText="1"/>
    </xf>
    <xf numFmtId="169" fontId="156" fillId="0" borderId="18" xfId="1" applyNumberFormat="1" applyFont="1" applyBorder="1" applyAlignment="1">
      <alignment horizontal="center" vertical="center" wrapText="1"/>
    </xf>
    <xf numFmtId="0" fontId="156" fillId="0" borderId="18" xfId="0" applyFont="1" applyBorder="1" applyAlignment="1">
      <alignment horizontal="center" vertical="center" wrapText="1"/>
    </xf>
    <xf numFmtId="169" fontId="156" fillId="3" borderId="18" xfId="1" applyNumberFormat="1" applyFont="1" applyFill="1" applyBorder="1" applyAlignment="1">
      <alignment horizontal="center" vertical="center"/>
    </xf>
    <xf numFmtId="3" fontId="156" fillId="0" borderId="2" xfId="0" applyNumberFormat="1" applyFont="1" applyBorder="1" applyAlignment="1">
      <alignment horizontal="center" vertical="center" wrapText="1"/>
    </xf>
    <xf numFmtId="166" fontId="156" fillId="0" borderId="18" xfId="0" applyNumberFormat="1" applyFont="1" applyBorder="1" applyAlignment="1">
      <alignment horizontal="center" vertical="center" wrapText="1"/>
    </xf>
    <xf numFmtId="0" fontId="166" fillId="0" borderId="18" xfId="0" applyFont="1" applyBorder="1" applyAlignment="1">
      <alignment horizontal="left" vertical="center" wrapText="1"/>
    </xf>
    <xf numFmtId="2" fontId="156" fillId="0" borderId="18" xfId="0" applyNumberFormat="1" applyFont="1" applyBorder="1" applyAlignment="1">
      <alignment horizontal="center" vertical="center" wrapText="1"/>
    </xf>
    <xf numFmtId="0" fontId="156" fillId="0" borderId="18" xfId="0" applyFont="1" applyBorder="1" applyAlignment="1">
      <alignment vertical="center"/>
    </xf>
    <xf numFmtId="0" fontId="156" fillId="0" borderId="2" xfId="0" applyFont="1" applyBorder="1" applyAlignment="1">
      <alignment vertical="center"/>
    </xf>
    <xf numFmtId="0" fontId="166" fillId="0" borderId="2" xfId="0" applyFont="1" applyBorder="1" applyAlignment="1">
      <alignment horizontal="left" vertical="center" wrapText="1"/>
    </xf>
    <xf numFmtId="0" fontId="0" fillId="0" borderId="14" xfId="0" applyBorder="1"/>
    <xf numFmtId="0" fontId="31" fillId="0" borderId="0" xfId="0" applyFont="1" applyBorder="1" applyAlignment="1">
      <alignment vertical="center" wrapText="1"/>
    </xf>
    <xf numFmtId="0" fontId="34" fillId="0" borderId="23" xfId="0" applyFont="1" applyBorder="1" applyAlignment="1">
      <alignment horizontal="center" vertical="center" wrapText="1"/>
    </xf>
    <xf numFmtId="0" fontId="76" fillId="0" borderId="24" xfId="0" applyFont="1" applyBorder="1" applyAlignment="1">
      <alignment horizontal="center" vertical="center" wrapText="1"/>
    </xf>
    <xf numFmtId="3" fontId="157" fillId="0" borderId="5" xfId="0" applyNumberFormat="1" applyFont="1" applyBorder="1" applyAlignment="1">
      <alignment horizontal="center" vertical="center" wrapText="1"/>
    </xf>
    <xf numFmtId="166" fontId="36" fillId="0" borderId="5" xfId="0" applyNumberFormat="1" applyFont="1" applyBorder="1" applyAlignment="1">
      <alignment horizontal="center" vertical="center" wrapText="1"/>
    </xf>
    <xf numFmtId="169" fontId="156" fillId="0" borderId="8" xfId="0" applyNumberFormat="1" applyFont="1" applyBorder="1" applyAlignment="1">
      <alignment horizontal="center" vertical="center" wrapText="1"/>
    </xf>
    <xf numFmtId="169" fontId="6" fillId="0" borderId="0" xfId="1" applyNumberFormat="1" applyFont="1" applyFill="1" applyBorder="1"/>
    <xf numFmtId="0" fontId="23" fillId="0" borderId="2" xfId="0" applyFont="1" applyBorder="1" applyAlignment="1">
      <alignment horizontal="center" vertical="center"/>
    </xf>
    <xf numFmtId="1" fontId="38" fillId="0" borderId="5" xfId="0" applyNumberFormat="1" applyFont="1" applyBorder="1" applyAlignment="1">
      <alignment horizontal="center" vertical="center" wrapText="1"/>
    </xf>
    <xf numFmtId="169" fontId="161" fillId="0" borderId="5" xfId="1" applyNumberFormat="1" applyFont="1" applyBorder="1" applyAlignment="1">
      <alignment horizontal="center" vertical="center"/>
    </xf>
    <xf numFmtId="169" fontId="160" fillId="0" borderId="10" xfId="1" applyNumberFormat="1" applyFont="1" applyBorder="1" applyAlignment="1">
      <alignment horizontal="center" vertical="center"/>
    </xf>
    <xf numFmtId="0" fontId="160" fillId="0" borderId="11" xfId="0" applyFont="1" applyBorder="1" applyAlignment="1">
      <alignment horizontal="center" vertical="center"/>
    </xf>
    <xf numFmtId="0" fontId="160" fillId="0" borderId="19" xfId="0" applyFont="1" applyBorder="1" applyAlignment="1">
      <alignment horizontal="center" vertical="center"/>
    </xf>
    <xf numFmtId="0" fontId="89" fillId="0" borderId="0" xfId="0" applyFont="1"/>
    <xf numFmtId="0" fontId="39" fillId="0" borderId="0" xfId="0" applyFont="1"/>
    <xf numFmtId="169" fontId="160" fillId="0" borderId="10" xfId="1" applyNumberFormat="1" applyFont="1" applyFill="1" applyBorder="1" applyAlignment="1">
      <alignment horizontal="right" vertical="center"/>
    </xf>
    <xf numFmtId="0" fontId="160" fillId="0" borderId="19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wrapText="1"/>
    </xf>
    <xf numFmtId="0" fontId="23" fillId="0" borderId="0" xfId="0" applyFont="1" applyAlignment="1">
      <alignment vertical="center" wrapText="1"/>
    </xf>
    <xf numFmtId="0" fontId="158" fillId="0" borderId="16" xfId="0" applyFont="1" applyBorder="1" applyAlignment="1">
      <alignment vertical="center" wrapText="1"/>
    </xf>
    <xf numFmtId="0" fontId="158" fillId="0" borderId="6" xfId="0" applyFont="1" applyBorder="1" applyAlignment="1">
      <alignment vertical="center"/>
    </xf>
    <xf numFmtId="166" fontId="158" fillId="0" borderId="1" xfId="0" applyNumberFormat="1" applyFont="1" applyBorder="1" applyAlignment="1">
      <alignment vertical="center" wrapText="1"/>
    </xf>
    <xf numFmtId="166" fontId="158" fillId="0" borderId="2" xfId="0" applyNumberFormat="1" applyFont="1" applyBorder="1" applyAlignment="1">
      <alignment vertical="center" wrapText="1"/>
    </xf>
    <xf numFmtId="166" fontId="158" fillId="0" borderId="16" xfId="0" applyNumberFormat="1" applyFont="1" applyBorder="1" applyAlignment="1">
      <alignment vertical="center" wrapText="1"/>
    </xf>
    <xf numFmtId="166" fontId="158" fillId="0" borderId="6" xfId="0" applyNumberFormat="1" applyFont="1" applyBorder="1" applyAlignment="1">
      <alignment vertical="center"/>
    </xf>
    <xf numFmtId="166" fontId="159" fillId="0" borderId="5" xfId="0" applyNumberFormat="1" applyFont="1" applyBorder="1" applyAlignment="1">
      <alignment vertical="center" wrapText="1"/>
    </xf>
    <xf numFmtId="166" fontId="39" fillId="0" borderId="0" xfId="0" applyNumberFormat="1" applyFont="1" applyFill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39" fillId="0" borderId="0" xfId="0" applyNumberFormat="1" applyFont="1" applyBorder="1" applyAlignment="1">
      <alignment horizontal="center" vertical="center" wrapText="1"/>
    </xf>
    <xf numFmtId="3" fontId="23" fillId="0" borderId="14" xfId="0" applyNumberFormat="1" applyFont="1" applyBorder="1" applyAlignment="1">
      <alignment horizontal="right" vertical="center" wrapText="1"/>
    </xf>
    <xf numFmtId="169" fontId="158" fillId="0" borderId="0" xfId="1" applyNumberFormat="1" applyFont="1" applyBorder="1" applyAlignment="1">
      <alignment vertical="center" wrapText="1"/>
    </xf>
    <xf numFmtId="166" fontId="57" fillId="0" borderId="0" xfId="0" applyNumberFormat="1" applyFont="1" applyBorder="1" applyAlignment="1">
      <alignment horizontal="center" vertical="center" wrapText="1"/>
    </xf>
    <xf numFmtId="3" fontId="54" fillId="0" borderId="14" xfId="0" applyNumberFormat="1" applyFont="1" applyBorder="1" applyAlignment="1">
      <alignment horizontal="right" vertical="center" wrapText="1"/>
    </xf>
    <xf numFmtId="166" fontId="54" fillId="0" borderId="0" xfId="0" applyNumberFormat="1" applyFont="1" applyBorder="1" applyAlignment="1">
      <alignment horizontal="center" vertical="center" wrapText="1"/>
    </xf>
    <xf numFmtId="0" fontId="23" fillId="0" borderId="20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169" fontId="167" fillId="0" borderId="5" xfId="1" applyNumberFormat="1" applyFont="1" applyBorder="1" applyAlignment="1">
      <alignment horizontal="center" vertical="center" wrapText="1"/>
    </xf>
    <xf numFmtId="166" fontId="156" fillId="0" borderId="2" xfId="0" applyNumberFormat="1" applyFont="1" applyBorder="1" applyAlignment="1">
      <alignment vertical="center"/>
    </xf>
    <xf numFmtId="0" fontId="37" fillId="0" borderId="5" xfId="1" applyNumberFormat="1" applyFont="1" applyBorder="1" applyAlignment="1">
      <alignment horizontal="center" vertical="center" wrapText="1"/>
    </xf>
    <xf numFmtId="0" fontId="157" fillId="0" borderId="5" xfId="1" applyNumberFormat="1" applyFont="1" applyBorder="1" applyAlignment="1">
      <alignment horizontal="center" vertical="center" wrapText="1"/>
    </xf>
    <xf numFmtId="37" fontId="36" fillId="0" borderId="5" xfId="1" applyNumberFormat="1" applyFont="1" applyBorder="1" applyAlignment="1">
      <alignment horizontal="center" vertical="center" wrapText="1"/>
    </xf>
    <xf numFmtId="3" fontId="170" fillId="0" borderId="2" xfId="0" applyNumberFormat="1" applyFont="1" applyBorder="1" applyAlignment="1">
      <alignment horizontal="center" vertical="center" wrapText="1"/>
    </xf>
    <xf numFmtId="3" fontId="170" fillId="0" borderId="16" xfId="0" applyNumberFormat="1" applyFont="1" applyBorder="1" applyAlignment="1">
      <alignment horizontal="center" vertical="center" wrapText="1"/>
    </xf>
    <xf numFmtId="3" fontId="170" fillId="0" borderId="6" xfId="0" applyNumberFormat="1" applyFont="1" applyBorder="1" applyAlignment="1">
      <alignment horizontal="center" vertical="center" wrapText="1"/>
    </xf>
    <xf numFmtId="0" fontId="170" fillId="0" borderId="2" xfId="0" applyFont="1" applyBorder="1" applyAlignment="1">
      <alignment horizontal="center" vertical="center"/>
    </xf>
    <xf numFmtId="0" fontId="170" fillId="0" borderId="16" xfId="0" applyFont="1" applyBorder="1" applyAlignment="1">
      <alignment horizontal="center" vertical="center"/>
    </xf>
    <xf numFmtId="3" fontId="171" fillId="0" borderId="5" xfId="0" applyNumberFormat="1" applyFont="1" applyBorder="1" applyAlignment="1">
      <alignment horizontal="center" vertical="center" wrapText="1"/>
    </xf>
    <xf numFmtId="0" fontId="171" fillId="0" borderId="5" xfId="1" applyNumberFormat="1" applyFont="1" applyBorder="1" applyAlignment="1">
      <alignment horizontal="center" vertical="center"/>
    </xf>
    <xf numFmtId="167" fontId="170" fillId="0" borderId="2" xfId="0" applyNumberFormat="1" applyFont="1" applyBorder="1" applyAlignment="1">
      <alignment horizontal="center" vertical="center" wrapText="1"/>
    </xf>
    <xf numFmtId="167" fontId="170" fillId="0" borderId="16" xfId="0" applyNumberFormat="1" applyFont="1" applyBorder="1" applyAlignment="1">
      <alignment horizontal="center" vertical="center" wrapText="1"/>
    </xf>
    <xf numFmtId="167" fontId="171" fillId="0" borderId="5" xfId="0" applyNumberFormat="1" applyFont="1" applyBorder="1" applyAlignment="1">
      <alignment horizontal="center" vertical="center" wrapText="1"/>
    </xf>
    <xf numFmtId="37" fontId="156" fillId="0" borderId="18" xfId="1" applyNumberFormat="1" applyFont="1" applyBorder="1" applyAlignment="1">
      <alignment horizontal="center" vertical="center" wrapText="1"/>
    </xf>
    <xf numFmtId="37" fontId="157" fillId="0" borderId="5" xfId="1" applyNumberFormat="1" applyFont="1" applyBorder="1" applyAlignment="1">
      <alignment horizontal="center" vertical="center" wrapText="1"/>
    </xf>
    <xf numFmtId="1" fontId="28" fillId="0" borderId="0" xfId="0" applyNumberFormat="1" applyFont="1"/>
    <xf numFmtId="169" fontId="36" fillId="3" borderId="1" xfId="1" applyNumberFormat="1" applyFont="1" applyFill="1" applyBorder="1" applyAlignment="1">
      <alignment horizontal="right" vertical="center" wrapText="1"/>
    </xf>
    <xf numFmtId="165" fontId="61" fillId="0" borderId="2" xfId="1" applyFont="1" applyFill="1" applyBorder="1"/>
    <xf numFmtId="165" fontId="61" fillId="0" borderId="2" xfId="1" applyFont="1" applyBorder="1"/>
    <xf numFmtId="169" fontId="61" fillId="0" borderId="2" xfId="1" applyNumberFormat="1" applyFont="1" applyFill="1" applyBorder="1"/>
    <xf numFmtId="169" fontId="61" fillId="0" borderId="2" xfId="1" applyNumberFormat="1" applyFont="1" applyBorder="1"/>
    <xf numFmtId="166" fontId="156" fillId="0" borderId="6" xfId="0" applyNumberFormat="1" applyFont="1" applyBorder="1" applyAlignment="1">
      <alignment vertical="center"/>
    </xf>
    <xf numFmtId="166" fontId="37" fillId="0" borderId="5" xfId="1" applyNumberFormat="1" applyFont="1" applyBorder="1" applyAlignment="1">
      <alignment horizontal="center" vertical="center" wrapText="1"/>
    </xf>
    <xf numFmtId="166" fontId="156" fillId="0" borderId="1" xfId="0" applyNumberFormat="1" applyFont="1" applyBorder="1" applyAlignment="1">
      <alignment horizontal="center" vertical="center" wrapText="1"/>
    </xf>
    <xf numFmtId="166" fontId="75" fillId="0" borderId="2" xfId="0" applyNumberFormat="1" applyFont="1" applyBorder="1" applyAlignment="1">
      <alignment horizontal="center" vertical="center" wrapText="1"/>
    </xf>
    <xf numFmtId="169" fontId="166" fillId="0" borderId="2" xfId="1" applyNumberFormat="1" applyFont="1" applyBorder="1" applyAlignment="1">
      <alignment vertical="center" wrapText="1"/>
    </xf>
    <xf numFmtId="0" fontId="77" fillId="0" borderId="26" xfId="0" applyFont="1" applyBorder="1" applyAlignment="1">
      <alignment horizontal="left" vertical="center" wrapText="1"/>
    </xf>
    <xf numFmtId="168" fontId="158" fillId="0" borderId="2" xfId="1" applyNumberFormat="1" applyFont="1" applyBorder="1" applyAlignment="1">
      <alignment vertical="center" wrapText="1"/>
    </xf>
    <xf numFmtId="0" fontId="90" fillId="0" borderId="2" xfId="0" applyFont="1" applyFill="1" applyBorder="1" applyAlignment="1">
      <alignment vertical="center" wrapText="1"/>
    </xf>
    <xf numFmtId="0" fontId="39" fillId="0" borderId="0" xfId="6" applyFont="1"/>
    <xf numFmtId="0" fontId="172" fillId="0" borderId="0" xfId="0" applyFont="1"/>
    <xf numFmtId="0" fontId="173" fillId="0" borderId="0" xfId="0" applyFont="1"/>
    <xf numFmtId="169" fontId="173" fillId="0" borderId="0" xfId="1" applyNumberFormat="1" applyFont="1"/>
    <xf numFmtId="169" fontId="173" fillId="0" borderId="0" xfId="0" applyNumberFormat="1" applyFont="1"/>
    <xf numFmtId="166" fontId="173" fillId="0" borderId="0" xfId="0" applyNumberFormat="1" applyFont="1"/>
    <xf numFmtId="169" fontId="156" fillId="0" borderId="2" xfId="1" applyNumberFormat="1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vertical="center" wrapText="1"/>
    </xf>
    <xf numFmtId="166" fontId="10" fillId="0" borderId="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horizontal="right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6" fontId="10" fillId="0" borderId="0" xfId="0" applyNumberFormat="1" applyFont="1" applyFill="1" applyBorder="1" applyAlignment="1">
      <alignment horizontal="right" vertical="center" wrapText="1"/>
    </xf>
    <xf numFmtId="166" fontId="10" fillId="2" borderId="0" xfId="0" applyNumberFormat="1" applyFont="1" applyFill="1" applyBorder="1" applyAlignment="1">
      <alignment horizontal="center" vertical="center" wrapText="1"/>
    </xf>
    <xf numFmtId="3" fontId="10" fillId="2" borderId="0" xfId="0" applyNumberFormat="1" applyFont="1" applyFill="1" applyBorder="1" applyAlignment="1">
      <alignment horizontal="center" vertical="center" wrapText="1"/>
    </xf>
    <xf numFmtId="167" fontId="10" fillId="2" borderId="0" xfId="1" applyNumberFormat="1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/>
    <xf numFmtId="3" fontId="6" fillId="2" borderId="1" xfId="0" applyNumberFormat="1" applyFont="1" applyFill="1" applyBorder="1" applyAlignment="1">
      <alignment vertical="center" wrapText="1"/>
    </xf>
    <xf numFmtId="166" fontId="6" fillId="2" borderId="1" xfId="0" applyNumberFormat="1" applyFont="1" applyFill="1" applyBorder="1"/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167" fontId="6" fillId="2" borderId="1" xfId="1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/>
    <xf numFmtId="3" fontId="6" fillId="2" borderId="2" xfId="0" applyNumberFormat="1" applyFont="1" applyFill="1" applyBorder="1" applyAlignment="1">
      <alignment vertical="center" wrapText="1"/>
    </xf>
    <xf numFmtId="166" fontId="6" fillId="2" borderId="2" xfId="0" applyNumberFormat="1" applyFont="1" applyFill="1" applyBorder="1"/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167" fontId="6" fillId="2" borderId="2" xfId="1" applyNumberFormat="1" applyFont="1" applyFill="1" applyBorder="1" applyAlignment="1">
      <alignment horizontal="center" vertical="center" wrapText="1"/>
    </xf>
    <xf numFmtId="0" fontId="7" fillId="2" borderId="6" xfId="0" applyFont="1" applyFill="1" applyBorder="1"/>
    <xf numFmtId="166" fontId="6" fillId="2" borderId="6" xfId="0" applyNumberFormat="1" applyFont="1" applyFill="1" applyBorder="1"/>
    <xf numFmtId="0" fontId="6" fillId="2" borderId="6" xfId="0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 wrapText="1"/>
    </xf>
    <xf numFmtId="166" fontId="8" fillId="2" borderId="5" xfId="0" applyNumberFormat="1" applyFont="1" applyFill="1" applyBorder="1"/>
    <xf numFmtId="169" fontId="160" fillId="4" borderId="18" xfId="1" applyNumberFormat="1" applyFont="1" applyFill="1" applyBorder="1" applyAlignment="1">
      <alignment horizontal="right"/>
    </xf>
    <xf numFmtId="169" fontId="160" fillId="4" borderId="6" xfId="1" applyNumberFormat="1" applyFont="1" applyFill="1" applyBorder="1" applyAlignment="1">
      <alignment horizontal="right"/>
    </xf>
    <xf numFmtId="169" fontId="160" fillId="3" borderId="2" xfId="1" applyNumberFormat="1" applyFont="1" applyFill="1" applyBorder="1" applyAlignment="1">
      <alignment horizontal="right"/>
    </xf>
    <xf numFmtId="166" fontId="157" fillId="0" borderId="5" xfId="1" applyNumberFormat="1" applyFont="1" applyBorder="1" applyAlignment="1">
      <alignment horizontal="center" vertical="center" wrapText="1"/>
    </xf>
    <xf numFmtId="0" fontId="174" fillId="0" borderId="9" xfId="0" applyFont="1" applyBorder="1" applyAlignment="1">
      <alignment horizontal="center" vertical="center" wrapText="1"/>
    </xf>
    <xf numFmtId="0" fontId="175" fillId="0" borderId="5" xfId="0" applyFont="1" applyBorder="1" applyAlignment="1">
      <alignment horizontal="center" vertical="center" wrapText="1"/>
    </xf>
    <xf numFmtId="0" fontId="176" fillId="0" borderId="0" xfId="0" applyFont="1"/>
    <xf numFmtId="0" fontId="177" fillId="0" borderId="0" xfId="0" applyFont="1"/>
    <xf numFmtId="0" fontId="178" fillId="0" borderId="0" xfId="0" applyFont="1"/>
    <xf numFmtId="0" fontId="179" fillId="0" borderId="0" xfId="0" applyFont="1"/>
    <xf numFmtId="0" fontId="158" fillId="0" borderId="0" xfId="0" applyFont="1" applyBorder="1" applyAlignment="1">
      <alignment horizontal="right"/>
    </xf>
    <xf numFmtId="0" fontId="159" fillId="0" borderId="0" xfId="0" applyFont="1" applyBorder="1" applyAlignment="1">
      <alignment horizontal="right"/>
    </xf>
    <xf numFmtId="0" fontId="180" fillId="0" borderId="0" xfId="0" applyFont="1" applyAlignment="1"/>
    <xf numFmtId="0" fontId="181" fillId="0" borderId="0" xfId="0" applyFont="1" applyBorder="1" applyAlignment="1">
      <alignment horizontal="right"/>
    </xf>
    <xf numFmtId="0" fontId="182" fillId="0" borderId="0" xfId="0" applyFont="1" applyBorder="1" applyAlignment="1">
      <alignment horizontal="right"/>
    </xf>
    <xf numFmtId="0" fontId="176" fillId="0" borderId="0" xfId="0" applyFont="1" applyBorder="1"/>
    <xf numFmtId="0" fontId="177" fillId="0" borderId="0" xfId="0" applyFont="1" applyBorder="1"/>
    <xf numFmtId="0" fontId="178" fillId="0" borderId="0" xfId="0" applyFont="1" applyBorder="1" applyAlignment="1">
      <alignment horizontal="center"/>
    </xf>
    <xf numFmtId="0" fontId="178" fillId="0" borderId="0" xfId="0" applyFont="1" applyBorder="1"/>
    <xf numFmtId="0" fontId="181" fillId="0" borderId="10" xfId="0" applyFont="1" applyBorder="1" applyAlignment="1">
      <alignment horizontal="right"/>
    </xf>
    <xf numFmtId="0" fontId="181" fillId="0" borderId="12" xfId="0" applyFont="1" applyBorder="1" applyAlignment="1">
      <alignment horizontal="right"/>
    </xf>
    <xf numFmtId="0" fontId="182" fillId="0" borderId="5" xfId="0" applyFont="1" applyBorder="1" applyAlignment="1">
      <alignment horizontal="right"/>
    </xf>
    <xf numFmtId="0" fontId="176" fillId="0" borderId="0" xfId="0" applyFont="1" applyBorder="1" applyAlignment="1">
      <alignment horizontal="center"/>
    </xf>
    <xf numFmtId="0" fontId="176" fillId="0" borderId="9" xfId="0" applyFont="1" applyBorder="1" applyAlignment="1">
      <alignment horizontal="center"/>
    </xf>
    <xf numFmtId="166" fontId="158" fillId="0" borderId="0" xfId="0" applyNumberFormat="1" applyFont="1" applyBorder="1" applyAlignment="1">
      <alignment horizontal="right"/>
    </xf>
    <xf numFmtId="0" fontId="183" fillId="0" borderId="0" xfId="0" applyFont="1" applyAlignment="1">
      <alignment horizontal="center"/>
    </xf>
    <xf numFmtId="49" fontId="178" fillId="0" borderId="0" xfId="0" applyNumberFormat="1" applyFont="1"/>
    <xf numFmtId="0" fontId="159" fillId="0" borderId="5" xfId="0" applyFont="1" applyBorder="1" applyAlignment="1">
      <alignment horizontal="right"/>
    </xf>
    <xf numFmtId="169" fontId="184" fillId="0" borderId="11" xfId="1" applyNumberFormat="1" applyFont="1" applyBorder="1" applyAlignment="1">
      <alignment horizontal="right" vertical="center"/>
    </xf>
    <xf numFmtId="166" fontId="91" fillId="0" borderId="11" xfId="0" applyNumberFormat="1" applyFont="1" applyBorder="1" applyAlignment="1">
      <alignment horizontal="right" vertical="center"/>
    </xf>
    <xf numFmtId="168" fontId="91" fillId="0" borderId="11" xfId="0" applyNumberFormat="1" applyFont="1" applyBorder="1" applyAlignment="1">
      <alignment horizontal="right" vertical="center"/>
    </xf>
    <xf numFmtId="0" fontId="91" fillId="0" borderId="11" xfId="0" applyFont="1" applyBorder="1" applyAlignment="1">
      <alignment horizontal="right" vertical="center"/>
    </xf>
    <xf numFmtId="169" fontId="184" fillId="0" borderId="10" xfId="1" applyNumberFormat="1" applyFont="1" applyBorder="1" applyAlignment="1">
      <alignment horizontal="right" vertical="center"/>
    </xf>
    <xf numFmtId="166" fontId="91" fillId="0" borderId="19" xfId="0" applyNumberFormat="1" applyFont="1" applyBorder="1" applyAlignment="1">
      <alignment horizontal="right" vertical="center"/>
    </xf>
    <xf numFmtId="168" fontId="91" fillId="0" borderId="19" xfId="0" applyNumberFormat="1" applyFont="1" applyBorder="1" applyAlignment="1">
      <alignment horizontal="right" vertical="center"/>
    </xf>
    <xf numFmtId="169" fontId="184" fillId="0" borderId="19" xfId="1" applyNumberFormat="1" applyFont="1" applyBorder="1" applyAlignment="1">
      <alignment horizontal="right" vertical="center"/>
    </xf>
    <xf numFmtId="166" fontId="91" fillId="0" borderId="10" xfId="0" applyNumberFormat="1" applyFont="1" applyBorder="1" applyAlignment="1">
      <alignment horizontal="right" vertical="center"/>
    </xf>
    <xf numFmtId="0" fontId="91" fillId="0" borderId="19" xfId="0" applyFont="1" applyBorder="1" applyAlignment="1">
      <alignment horizontal="right" vertical="center"/>
    </xf>
    <xf numFmtId="0" fontId="91" fillId="0" borderId="10" xfId="0" applyFont="1" applyBorder="1" applyAlignment="1">
      <alignment horizontal="right" vertical="center"/>
    </xf>
    <xf numFmtId="169" fontId="184" fillId="0" borderId="5" xfId="1" applyNumberFormat="1" applyFont="1" applyBorder="1" applyAlignment="1">
      <alignment horizontal="right" vertical="center"/>
    </xf>
    <xf numFmtId="166" fontId="91" fillId="0" borderId="5" xfId="0" applyNumberFormat="1" applyFont="1" applyBorder="1" applyAlignment="1">
      <alignment horizontal="right" vertical="center"/>
    </xf>
    <xf numFmtId="168" fontId="91" fillId="0" borderId="5" xfId="0" applyNumberFormat="1" applyFont="1" applyBorder="1" applyAlignment="1">
      <alignment horizontal="right" vertical="center"/>
    </xf>
    <xf numFmtId="0" fontId="168" fillId="0" borderId="27" xfId="0" applyFont="1" applyBorder="1"/>
    <xf numFmtId="0" fontId="170" fillId="0" borderId="0" xfId="0" applyFont="1"/>
    <xf numFmtId="0" fontId="66" fillId="0" borderId="2" xfId="0" applyFont="1" applyFill="1" applyBorder="1" applyAlignment="1">
      <alignment vertical="center" wrapText="1"/>
    </xf>
    <xf numFmtId="0" fontId="73" fillId="0" borderId="6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169" fontId="160" fillId="0" borderId="19" xfId="1" applyNumberFormat="1" applyFont="1" applyBorder="1" applyAlignment="1">
      <alignment vertical="center" wrapText="1"/>
    </xf>
    <xf numFmtId="169" fontId="160" fillId="0" borderId="13" xfId="1" applyNumberFormat="1" applyFont="1" applyBorder="1" applyAlignment="1">
      <alignment vertical="center" wrapText="1"/>
    </xf>
    <xf numFmtId="169" fontId="161" fillId="0" borderId="5" xfId="1" applyNumberFormat="1" applyFont="1" applyBorder="1" applyAlignment="1">
      <alignment vertical="center" wrapText="1"/>
    </xf>
    <xf numFmtId="168" fontId="37" fillId="0" borderId="5" xfId="1" applyNumberFormat="1" applyFont="1" applyBorder="1" applyAlignment="1">
      <alignment horizontal="center" vertical="center" wrapText="1"/>
    </xf>
    <xf numFmtId="0" fontId="185" fillId="0" borderId="5" xfId="0" applyFont="1" applyFill="1" applyBorder="1" applyAlignment="1">
      <alignment horizontal="center" vertical="center"/>
    </xf>
    <xf numFmtId="169" fontId="73" fillId="0" borderId="2" xfId="1" applyNumberFormat="1" applyFont="1" applyFill="1" applyBorder="1" applyAlignment="1">
      <alignment horizontal="right" vertical="center"/>
    </xf>
    <xf numFmtId="169" fontId="4" fillId="0" borderId="2" xfId="1" applyNumberFormat="1" applyFont="1" applyFill="1" applyBorder="1" applyAlignment="1">
      <alignment horizontal="right" vertical="center"/>
    </xf>
    <xf numFmtId="169" fontId="83" fillId="0" borderId="2" xfId="1" applyNumberFormat="1" applyFont="1" applyFill="1" applyBorder="1" applyAlignment="1">
      <alignment horizontal="right" vertical="center"/>
    </xf>
    <xf numFmtId="169" fontId="73" fillId="0" borderId="16" xfId="1" applyNumberFormat="1" applyFont="1" applyFill="1" applyBorder="1" applyAlignment="1">
      <alignment horizontal="right" vertical="center"/>
    </xf>
    <xf numFmtId="169" fontId="73" fillId="0" borderId="6" xfId="1" applyNumberFormat="1" applyFont="1" applyFill="1" applyBorder="1" applyAlignment="1">
      <alignment horizontal="right" vertical="center"/>
    </xf>
    <xf numFmtId="169" fontId="73" fillId="0" borderId="18" xfId="1" applyNumberFormat="1" applyFont="1" applyFill="1" applyBorder="1" applyAlignment="1">
      <alignment horizontal="right" vertical="center"/>
    </xf>
    <xf numFmtId="166" fontId="83" fillId="0" borderId="2" xfId="0" applyNumberFormat="1" applyFont="1" applyFill="1" applyBorder="1" applyAlignment="1">
      <alignment horizontal="right" vertical="center"/>
    </xf>
    <xf numFmtId="0" fontId="83" fillId="0" borderId="2" xfId="0" applyFont="1" applyFill="1" applyBorder="1" applyAlignment="1">
      <alignment horizontal="right" vertical="center"/>
    </xf>
    <xf numFmtId="0" fontId="73" fillId="0" borderId="2" xfId="0" applyFont="1" applyFill="1" applyBorder="1" applyAlignment="1">
      <alignment horizontal="right" vertical="center"/>
    </xf>
    <xf numFmtId="1" fontId="73" fillId="0" borderId="2" xfId="0" applyNumberFormat="1" applyFont="1" applyFill="1" applyBorder="1" applyAlignment="1">
      <alignment horizontal="right" vertical="center"/>
    </xf>
    <xf numFmtId="166" fontId="73" fillId="0" borderId="2" xfId="0" applyNumberFormat="1" applyFont="1" applyFill="1" applyBorder="1" applyAlignment="1">
      <alignment horizontal="right" vertical="center"/>
    </xf>
    <xf numFmtId="0" fontId="73" fillId="0" borderId="6" xfId="0" applyFont="1" applyFill="1" applyBorder="1" applyAlignment="1">
      <alignment horizontal="right" vertical="center"/>
    </xf>
    <xf numFmtId="166" fontId="73" fillId="0" borderId="6" xfId="0" applyNumberFormat="1" applyFont="1" applyFill="1" applyBorder="1" applyAlignment="1">
      <alignment horizontal="right" vertical="center"/>
    </xf>
    <xf numFmtId="169" fontId="186" fillId="0" borderId="2" xfId="1" applyNumberFormat="1" applyFont="1" applyFill="1" applyBorder="1" applyAlignment="1">
      <alignment horizontal="right" vertical="center"/>
    </xf>
    <xf numFmtId="169" fontId="0" fillId="0" borderId="0" xfId="0" applyNumberFormat="1"/>
    <xf numFmtId="0" fontId="160" fillId="0" borderId="0" xfId="0" applyFont="1"/>
    <xf numFmtId="169" fontId="187" fillId="0" borderId="2" xfId="1" applyNumberFormat="1" applyFont="1" applyFill="1" applyBorder="1" applyAlignment="1">
      <alignment horizontal="right" vertical="center"/>
    </xf>
    <xf numFmtId="0" fontId="188" fillId="0" borderId="17" xfId="0" applyFont="1" applyBorder="1" applyAlignment="1">
      <alignment horizontal="center" vertical="center" wrapText="1"/>
    </xf>
    <xf numFmtId="169" fontId="0" fillId="0" borderId="0" xfId="1" applyNumberFormat="1" applyFont="1" applyAlignment="1">
      <alignment vertical="center"/>
    </xf>
    <xf numFmtId="0" fontId="168" fillId="0" borderId="0" xfId="0" applyFont="1" applyAlignment="1">
      <alignment vertical="center"/>
    </xf>
    <xf numFmtId="0" fontId="168" fillId="0" borderId="0" xfId="0" applyFont="1" applyFill="1" applyAlignment="1">
      <alignment vertical="center"/>
    </xf>
    <xf numFmtId="0" fontId="168" fillId="0" borderId="0" xfId="0" applyFont="1" applyFill="1"/>
    <xf numFmtId="1" fontId="167" fillId="3" borderId="5" xfId="1" applyNumberFormat="1" applyFont="1" applyFill="1" applyBorder="1" applyAlignment="1">
      <alignment horizontal="center" vertical="center"/>
    </xf>
    <xf numFmtId="0" fontId="179" fillId="0" borderId="0" xfId="0" applyFont="1" applyAlignment="1">
      <alignment horizontal="left"/>
    </xf>
    <xf numFmtId="0" fontId="158" fillId="0" borderId="5" xfId="0" applyFont="1" applyBorder="1" applyAlignment="1">
      <alignment horizontal="center" vertical="center" wrapText="1"/>
    </xf>
    <xf numFmtId="0" fontId="188" fillId="0" borderId="15" xfId="0" applyFont="1" applyBorder="1" applyAlignment="1">
      <alignment horizontal="center" vertical="center" wrapText="1"/>
    </xf>
    <xf numFmtId="0" fontId="181" fillId="0" borderId="1" xfId="0" applyNumberFormat="1" applyFont="1" applyBorder="1" applyAlignment="1">
      <alignment horizontal="right" vertical="center" wrapText="1"/>
    </xf>
    <xf numFmtId="49" fontId="181" fillId="0" borderId="1" xfId="0" applyNumberFormat="1" applyFont="1" applyBorder="1" applyAlignment="1">
      <alignment horizontal="right" vertical="center" wrapText="1"/>
    </xf>
    <xf numFmtId="166" fontId="181" fillId="0" borderId="1" xfId="0" applyNumberFormat="1" applyFont="1" applyBorder="1" applyAlignment="1">
      <alignment horizontal="right" vertical="center"/>
    </xf>
    <xf numFmtId="0" fontId="181" fillId="0" borderId="2" xfId="0" applyNumberFormat="1" applyFont="1" applyBorder="1" applyAlignment="1">
      <alignment horizontal="right" vertical="center" wrapText="1"/>
    </xf>
    <xf numFmtId="49" fontId="181" fillId="0" borderId="2" xfId="0" applyNumberFormat="1" applyFont="1" applyBorder="1" applyAlignment="1">
      <alignment horizontal="right" vertical="center" wrapText="1"/>
    </xf>
    <xf numFmtId="166" fontId="181" fillId="0" borderId="2" xfId="0" applyNumberFormat="1" applyFont="1" applyBorder="1" applyAlignment="1">
      <alignment horizontal="right" vertical="center"/>
    </xf>
    <xf numFmtId="49" fontId="181" fillId="0" borderId="6" xfId="0" applyNumberFormat="1" applyFont="1" applyBorder="1" applyAlignment="1">
      <alignment horizontal="right" vertical="center" wrapText="1"/>
    </xf>
    <xf numFmtId="166" fontId="181" fillId="0" borderId="6" xfId="0" applyNumberFormat="1" applyFont="1" applyBorder="1" applyAlignment="1">
      <alignment horizontal="right" vertical="center"/>
    </xf>
    <xf numFmtId="49" fontId="159" fillId="0" borderId="5" xfId="0" applyNumberFormat="1" applyFont="1" applyBorder="1" applyAlignment="1">
      <alignment horizontal="right" vertical="center" wrapText="1"/>
    </xf>
    <xf numFmtId="166" fontId="159" fillId="0" borderId="5" xfId="0" applyNumberFormat="1" applyFont="1" applyBorder="1" applyAlignment="1">
      <alignment horizontal="right" vertical="center"/>
    </xf>
    <xf numFmtId="49" fontId="159" fillId="0" borderId="0" xfId="0" applyNumberFormat="1" applyFont="1" applyBorder="1" applyAlignment="1">
      <alignment horizontal="right" vertical="center" wrapText="1"/>
    </xf>
    <xf numFmtId="166" fontId="170" fillId="0" borderId="0" xfId="0" applyNumberFormat="1" applyFont="1"/>
    <xf numFmtId="0" fontId="160" fillId="0" borderId="0" xfId="0" applyFont="1" applyAlignment="1">
      <alignment vertical="center"/>
    </xf>
    <xf numFmtId="0" fontId="166" fillId="0" borderId="0" xfId="0" applyFont="1" applyBorder="1" applyAlignment="1">
      <alignment horizontal="center" wrapText="1"/>
    </xf>
    <xf numFmtId="0" fontId="166" fillId="0" borderId="0" xfId="0" applyFont="1" applyBorder="1" applyAlignment="1">
      <alignment vertical="top" wrapText="1"/>
    </xf>
    <xf numFmtId="0" fontId="166" fillId="0" borderId="0" xfId="0" applyFont="1" applyBorder="1" applyAlignment="1">
      <alignment wrapText="1"/>
    </xf>
    <xf numFmtId="0" fontId="168" fillId="0" borderId="0" xfId="0" applyFont="1" applyBorder="1"/>
    <xf numFmtId="0" fontId="182" fillId="0" borderId="6" xfId="0" applyFont="1" applyBorder="1" applyAlignment="1">
      <alignment horizontal="right" vertical="center" wrapText="1"/>
    </xf>
    <xf numFmtId="0" fontId="159" fillId="0" borderId="5" xfId="0" applyFont="1" applyBorder="1" applyAlignment="1">
      <alignment horizontal="right" vertical="center" wrapText="1"/>
    </xf>
    <xf numFmtId="0" fontId="159" fillId="0" borderId="0" xfId="0" applyFont="1" applyBorder="1" applyAlignment="1">
      <alignment horizontal="right" vertical="center" wrapText="1"/>
    </xf>
    <xf numFmtId="0" fontId="189" fillId="0" borderId="0" xfId="0" applyFont="1" applyBorder="1" applyAlignment="1">
      <alignment horizontal="right"/>
    </xf>
    <xf numFmtId="3" fontId="170" fillId="0" borderId="2" xfId="0" applyNumberFormat="1" applyFont="1" applyFill="1" applyBorder="1" applyAlignment="1">
      <alignment horizontal="center" vertical="center" wrapText="1"/>
    </xf>
    <xf numFmtId="166" fontId="170" fillId="0" borderId="2" xfId="0" applyNumberFormat="1" applyFont="1" applyBorder="1" applyAlignment="1">
      <alignment horizontal="right" vertical="center" wrapText="1"/>
    </xf>
    <xf numFmtId="3" fontId="170" fillId="0" borderId="16" xfId="0" applyNumberFormat="1" applyFont="1" applyFill="1" applyBorder="1" applyAlignment="1">
      <alignment horizontal="center" vertical="center" wrapText="1"/>
    </xf>
    <xf numFmtId="166" fontId="170" fillId="0" borderId="16" xfId="0" applyNumberFormat="1" applyFont="1" applyBorder="1" applyAlignment="1">
      <alignment horizontal="right" vertical="center" wrapText="1"/>
    </xf>
    <xf numFmtId="166" fontId="171" fillId="0" borderId="5" xfId="0" applyNumberFormat="1" applyFont="1" applyBorder="1" applyAlignment="1">
      <alignment horizontal="right" vertical="center" wrapText="1"/>
    </xf>
    <xf numFmtId="0" fontId="158" fillId="0" borderId="17" xfId="0" applyFont="1" applyBorder="1" applyAlignment="1">
      <alignment horizontal="center" vertical="center" wrapText="1"/>
    </xf>
    <xf numFmtId="0" fontId="181" fillId="0" borderId="1" xfId="0" applyFont="1" applyBorder="1" applyAlignment="1">
      <alignment horizontal="right" vertical="center"/>
    </xf>
    <xf numFmtId="0" fontId="181" fillId="0" borderId="2" xfId="0" applyFont="1" applyBorder="1" applyAlignment="1">
      <alignment horizontal="right" vertical="center"/>
    </xf>
    <xf numFmtId="0" fontId="181" fillId="0" borderId="6" xfId="0" applyFont="1" applyBorder="1" applyAlignment="1">
      <alignment horizontal="right" vertical="center"/>
    </xf>
    <xf numFmtId="0" fontId="158" fillId="0" borderId="5" xfId="0" applyFont="1" applyBorder="1" applyAlignment="1">
      <alignment horizontal="right" vertical="center"/>
    </xf>
    <xf numFmtId="166" fontId="158" fillId="0" borderId="5" xfId="0" applyNumberFormat="1" applyFont="1" applyBorder="1" applyAlignment="1">
      <alignment horizontal="right" vertical="center"/>
    </xf>
    <xf numFmtId="3" fontId="170" fillId="0" borderId="2" xfId="0" applyNumberFormat="1" applyFont="1" applyBorder="1" applyAlignment="1">
      <alignment horizontal="right" vertical="center" wrapText="1"/>
    </xf>
    <xf numFmtId="166" fontId="170" fillId="0" borderId="2" xfId="0" applyNumberFormat="1" applyFont="1" applyBorder="1" applyAlignment="1">
      <alignment horizontal="center" vertical="center" wrapText="1"/>
    </xf>
    <xf numFmtId="3" fontId="170" fillId="0" borderId="16" xfId="0" applyNumberFormat="1" applyFont="1" applyBorder="1" applyAlignment="1">
      <alignment horizontal="right" vertical="center" wrapText="1"/>
    </xf>
    <xf numFmtId="166" fontId="170" fillId="0" borderId="16" xfId="0" applyNumberFormat="1" applyFont="1" applyBorder="1" applyAlignment="1">
      <alignment horizontal="center" vertical="center" wrapText="1"/>
    </xf>
    <xf numFmtId="3" fontId="171" fillId="0" borderId="5" xfId="0" applyNumberFormat="1" applyFont="1" applyBorder="1" applyAlignment="1">
      <alignment horizontal="right" vertical="center" wrapText="1"/>
    </xf>
    <xf numFmtId="166" fontId="171" fillId="0" borderId="5" xfId="0" applyNumberFormat="1" applyFont="1" applyBorder="1" applyAlignment="1">
      <alignment horizontal="center" vertical="center" wrapText="1"/>
    </xf>
    <xf numFmtId="0" fontId="188" fillId="0" borderId="5" xfId="0" applyFont="1" applyBorder="1" applyAlignment="1">
      <alignment horizontal="center" vertical="center" wrapText="1"/>
    </xf>
    <xf numFmtId="0" fontId="181" fillId="0" borderId="18" xfId="0" applyFont="1" applyBorder="1" applyAlignment="1">
      <alignment horizontal="right" vertical="center" wrapText="1"/>
    </xf>
    <xf numFmtId="3" fontId="181" fillId="0" borderId="1" xfId="0" applyNumberFormat="1" applyFont="1" applyBorder="1" applyAlignment="1">
      <alignment horizontal="right" vertical="center" wrapText="1"/>
    </xf>
    <xf numFmtId="166" fontId="181" fillId="0" borderId="28" xfId="0" applyNumberFormat="1" applyFont="1" applyBorder="1" applyAlignment="1">
      <alignment horizontal="right" vertical="center" wrapText="1"/>
    </xf>
    <xf numFmtId="0" fontId="181" fillId="0" borderId="2" xfId="0" applyFont="1" applyBorder="1" applyAlignment="1">
      <alignment horizontal="right" vertical="center" wrapText="1"/>
    </xf>
    <xf numFmtId="3" fontId="181" fillId="0" borderId="2" xfId="0" applyNumberFormat="1" applyFont="1" applyBorder="1" applyAlignment="1">
      <alignment horizontal="right" vertical="center" wrapText="1"/>
    </xf>
    <xf numFmtId="166" fontId="181" fillId="0" borderId="23" xfId="0" applyNumberFormat="1" applyFont="1" applyBorder="1" applyAlignment="1">
      <alignment horizontal="right" vertical="center" wrapText="1"/>
    </xf>
    <xf numFmtId="0" fontId="181" fillId="0" borderId="6" xfId="0" applyFont="1" applyBorder="1" applyAlignment="1">
      <alignment horizontal="right" vertical="center" wrapText="1"/>
    </xf>
    <xf numFmtId="3" fontId="181" fillId="0" borderId="6" xfId="0" applyNumberFormat="1" applyFont="1" applyBorder="1" applyAlignment="1">
      <alignment horizontal="right" vertical="center" wrapText="1"/>
    </xf>
    <xf numFmtId="166" fontId="181" fillId="0" borderId="29" xfId="0" applyNumberFormat="1" applyFont="1" applyBorder="1" applyAlignment="1">
      <alignment horizontal="right" vertical="center" wrapText="1"/>
    </xf>
    <xf numFmtId="166" fontId="159" fillId="0" borderId="17" xfId="0" applyNumberFormat="1" applyFont="1" applyBorder="1" applyAlignment="1">
      <alignment horizontal="right" vertical="center" wrapText="1"/>
    </xf>
    <xf numFmtId="0" fontId="190" fillId="0" borderId="14" xfId="0" applyFont="1" applyBorder="1" applyAlignment="1">
      <alignment vertical="center" wrapText="1"/>
    </xf>
    <xf numFmtId="0" fontId="190" fillId="0" borderId="0" xfId="0" applyFont="1" applyBorder="1" applyAlignment="1">
      <alignment vertical="center" wrapText="1"/>
    </xf>
    <xf numFmtId="0" fontId="168" fillId="0" borderId="0" xfId="0" applyFont="1" applyBorder="1" applyAlignment="1"/>
    <xf numFmtId="0" fontId="189" fillId="0" borderId="14" xfId="0" applyFont="1" applyBorder="1" applyAlignment="1">
      <alignment horizontal="center" vertical="center" wrapText="1"/>
    </xf>
    <xf numFmtId="0" fontId="159" fillId="0" borderId="0" xfId="0" applyFont="1" applyBorder="1" applyAlignment="1">
      <alignment horizontal="center" vertical="center" wrapText="1"/>
    </xf>
    <xf numFmtId="0" fontId="189" fillId="0" borderId="0" xfId="0" applyFont="1" applyBorder="1" applyAlignment="1">
      <alignment horizontal="center" vertical="center" wrapText="1"/>
    </xf>
    <xf numFmtId="0" fontId="158" fillId="0" borderId="14" xfId="0" applyFont="1" applyBorder="1" applyAlignment="1">
      <alignment horizontal="right" vertical="center" wrapText="1"/>
    </xf>
    <xf numFmtId="3" fontId="158" fillId="0" borderId="0" xfId="0" applyNumberFormat="1" applyFont="1" applyBorder="1" applyAlignment="1">
      <alignment horizontal="right" vertical="center" wrapText="1"/>
    </xf>
    <xf numFmtId="166" fontId="158" fillId="0" borderId="0" xfId="0" applyNumberFormat="1" applyFont="1" applyBorder="1" applyAlignment="1">
      <alignment horizontal="right" vertical="center" wrapText="1"/>
    </xf>
    <xf numFmtId="3" fontId="159" fillId="0" borderId="14" xfId="0" applyNumberFormat="1" applyFont="1" applyBorder="1" applyAlignment="1">
      <alignment horizontal="right" vertical="center" wrapText="1"/>
    </xf>
    <xf numFmtId="3" fontId="159" fillId="0" borderId="0" xfId="0" applyNumberFormat="1" applyFont="1" applyBorder="1" applyAlignment="1">
      <alignment horizontal="right" vertical="center" wrapText="1"/>
    </xf>
    <xf numFmtId="166" fontId="159" fillId="0" borderId="0" xfId="0" applyNumberFormat="1" applyFont="1" applyBorder="1" applyAlignment="1">
      <alignment horizontal="right" vertical="center" wrapText="1"/>
    </xf>
    <xf numFmtId="0" fontId="168" fillId="0" borderId="3" xfId="0" applyFont="1" applyBorder="1"/>
    <xf numFmtId="0" fontId="160" fillId="0" borderId="15" xfId="0" applyFont="1" applyBorder="1" applyAlignment="1">
      <alignment horizontal="center" vertical="center" wrapText="1"/>
    </xf>
    <xf numFmtId="0" fontId="168" fillId="0" borderId="0" xfId="6" applyFont="1"/>
    <xf numFmtId="1" fontId="177" fillId="0" borderId="7" xfId="1" applyNumberFormat="1" applyFont="1" applyBorder="1" applyAlignment="1"/>
    <xf numFmtId="0" fontId="191" fillId="0" borderId="0" xfId="6" applyFont="1" applyBorder="1" applyAlignment="1"/>
    <xf numFmtId="0" fontId="191" fillId="0" borderId="0" xfId="6" applyFont="1" applyAlignment="1">
      <alignment horizontal="center"/>
    </xf>
    <xf numFmtId="0" fontId="179" fillId="0" borderId="0" xfId="6" applyFont="1" applyAlignment="1">
      <alignment horizontal="center"/>
    </xf>
    <xf numFmtId="169" fontId="160" fillId="0" borderId="11" xfId="1" applyNumberFormat="1" applyFont="1" applyBorder="1" applyAlignment="1">
      <alignment vertical="center" wrapText="1"/>
    </xf>
    <xf numFmtId="0" fontId="160" fillId="0" borderId="15" xfId="0" applyFont="1" applyBorder="1" applyAlignment="1">
      <alignment horizontal="center" vertical="center" wrapText="1"/>
    </xf>
    <xf numFmtId="0" fontId="171" fillId="0" borderId="5" xfId="0" applyFont="1" applyBorder="1" applyAlignment="1">
      <alignment horizontal="center" vertical="center" wrapText="1"/>
    </xf>
    <xf numFmtId="169" fontId="160" fillId="0" borderId="10" xfId="1" applyNumberFormat="1" applyFont="1" applyBorder="1" applyAlignment="1">
      <alignment horizontal="right" vertical="center"/>
    </xf>
    <xf numFmtId="169" fontId="160" fillId="0" borderId="19" xfId="1" applyNumberFormat="1" applyFont="1" applyBorder="1" applyAlignment="1">
      <alignment horizontal="right" vertical="center"/>
    </xf>
    <xf numFmtId="169" fontId="43" fillId="0" borderId="0" xfId="0" applyNumberFormat="1" applyFont="1"/>
    <xf numFmtId="169" fontId="161" fillId="0" borderId="5" xfId="1" applyNumberFormat="1" applyFont="1" applyBorder="1" applyAlignment="1">
      <alignment horizontal="right" vertical="center"/>
    </xf>
    <xf numFmtId="169" fontId="160" fillId="0" borderId="13" xfId="1" applyNumberFormat="1" applyFont="1" applyFill="1" applyBorder="1" applyAlignment="1">
      <alignment horizontal="right" vertical="center"/>
    </xf>
    <xf numFmtId="0" fontId="28" fillId="0" borderId="27" xfId="0" applyFont="1" applyFill="1" applyBorder="1"/>
    <xf numFmtId="0" fontId="89" fillId="0" borderId="0" xfId="0" applyFont="1" applyFill="1"/>
    <xf numFmtId="1" fontId="160" fillId="0" borderId="10" xfId="0" applyNumberFormat="1" applyFont="1" applyBorder="1" applyAlignment="1">
      <alignment horizontal="center" vertical="center"/>
    </xf>
    <xf numFmtId="0" fontId="156" fillId="0" borderId="10" xfId="0" applyFont="1" applyBorder="1" applyAlignment="1">
      <alignment vertical="center"/>
    </xf>
    <xf numFmtId="0" fontId="156" fillId="0" borderId="19" xfId="0" applyFont="1" applyBorder="1" applyAlignment="1">
      <alignment vertical="center"/>
    </xf>
    <xf numFmtId="0" fontId="160" fillId="0" borderId="13" xfId="0" applyFont="1" applyBorder="1" applyAlignment="1">
      <alignment horizontal="center" vertical="center"/>
    </xf>
    <xf numFmtId="0" fontId="156" fillId="0" borderId="8" xfId="0" applyFont="1" applyBorder="1" applyAlignment="1">
      <alignment vertical="center"/>
    </xf>
    <xf numFmtId="0" fontId="168" fillId="0" borderId="7" xfId="0" applyFont="1" applyBorder="1"/>
    <xf numFmtId="0" fontId="192" fillId="0" borderId="7" xfId="0" applyFont="1" applyFill="1" applyBorder="1"/>
    <xf numFmtId="169" fontId="161" fillId="0" borderId="5" xfId="1" applyNumberFormat="1" applyFont="1" applyFill="1" applyBorder="1" applyAlignment="1">
      <alignment horizontal="right" vertical="center"/>
    </xf>
    <xf numFmtId="0" fontId="158" fillId="0" borderId="11" xfId="0" applyFont="1" applyBorder="1" applyAlignment="1">
      <alignment horizontal="center" vertical="center" wrapText="1"/>
    </xf>
    <xf numFmtId="0" fontId="156" fillId="0" borderId="11" xfId="0" applyFont="1" applyBorder="1" applyAlignment="1">
      <alignment vertical="center" wrapText="1"/>
    </xf>
    <xf numFmtId="0" fontId="158" fillId="0" borderId="19" xfId="0" applyFont="1" applyBorder="1" applyAlignment="1">
      <alignment horizontal="center" vertical="center" wrapText="1"/>
    </xf>
    <xf numFmtId="0" fontId="156" fillId="0" borderId="19" xfId="0" applyFont="1" applyBorder="1" applyAlignment="1">
      <alignment vertical="center" wrapText="1"/>
    </xf>
    <xf numFmtId="0" fontId="158" fillId="0" borderId="13" xfId="0" applyFont="1" applyBorder="1" applyAlignment="1">
      <alignment horizontal="center" vertical="center" wrapText="1"/>
    </xf>
    <xf numFmtId="0" fontId="156" fillId="0" borderId="13" xfId="0" applyFont="1" applyBorder="1" applyAlignment="1">
      <alignment vertical="center" wrapText="1"/>
    </xf>
    <xf numFmtId="0" fontId="186" fillId="0" borderId="15" xfId="0" applyFont="1" applyBorder="1" applyAlignment="1">
      <alignment horizontal="center" vertical="center" wrapText="1"/>
    </xf>
    <xf numFmtId="3" fontId="160" fillId="0" borderId="1" xfId="0" applyNumberFormat="1" applyFont="1" applyBorder="1"/>
    <xf numFmtId="166" fontId="160" fillId="0" borderId="1" xfId="0" applyNumberFormat="1" applyFont="1" applyBorder="1" applyAlignment="1">
      <alignment vertical="center" wrapText="1"/>
    </xf>
    <xf numFmtId="3" fontId="160" fillId="0" borderId="2" xfId="0" applyNumberFormat="1" applyFont="1" applyBorder="1"/>
    <xf numFmtId="166" fontId="160" fillId="0" borderId="2" xfId="0" applyNumberFormat="1" applyFont="1" applyBorder="1" applyAlignment="1">
      <alignment vertical="center" wrapText="1"/>
    </xf>
    <xf numFmtId="3" fontId="160" fillId="0" borderId="16" xfId="0" applyNumberFormat="1" applyFont="1" applyBorder="1"/>
    <xf numFmtId="3" fontId="160" fillId="0" borderId="6" xfId="0" applyNumberFormat="1" applyFont="1" applyBorder="1"/>
    <xf numFmtId="166" fontId="160" fillId="0" borderId="6" xfId="0" applyNumberFormat="1" applyFont="1" applyBorder="1" applyAlignment="1">
      <alignment vertical="center" wrapText="1"/>
    </xf>
    <xf numFmtId="3" fontId="161" fillId="0" borderId="9" xfId="0" applyNumberFormat="1" applyFont="1" applyBorder="1" applyAlignment="1">
      <alignment vertical="center" wrapText="1"/>
    </xf>
    <xf numFmtId="166" fontId="161" fillId="0" borderId="9" xfId="0" applyNumberFormat="1" applyFont="1" applyBorder="1" applyAlignment="1">
      <alignment vertical="center" wrapText="1"/>
    </xf>
    <xf numFmtId="166" fontId="160" fillId="0" borderId="16" xfId="0" applyNumberFormat="1" applyFont="1" applyBorder="1" applyAlignment="1">
      <alignment vertical="center" wrapText="1"/>
    </xf>
    <xf numFmtId="3" fontId="161" fillId="0" borderId="9" xfId="0" applyNumberFormat="1" applyFont="1" applyFill="1" applyBorder="1" applyAlignment="1">
      <alignment vertical="center" wrapText="1"/>
    </xf>
    <xf numFmtId="3" fontId="160" fillId="0" borderId="1" xfId="0" applyNumberFormat="1" applyFont="1" applyBorder="1" applyAlignment="1">
      <alignment horizontal="right" vertical="center"/>
    </xf>
    <xf numFmtId="169" fontId="160" fillId="3" borderId="18" xfId="1" applyNumberFormat="1" applyFont="1" applyFill="1" applyBorder="1" applyAlignment="1">
      <alignment horizontal="center" vertical="center"/>
    </xf>
    <xf numFmtId="167" fontId="160" fillId="0" borderId="1" xfId="1" applyNumberFormat="1" applyFont="1" applyBorder="1" applyAlignment="1">
      <alignment horizontal="right" vertical="center" wrapText="1"/>
    </xf>
    <xf numFmtId="3" fontId="160" fillId="0" borderId="2" xfId="0" applyNumberFormat="1" applyFont="1" applyBorder="1" applyAlignment="1">
      <alignment horizontal="right" vertical="center"/>
    </xf>
    <xf numFmtId="167" fontId="160" fillId="0" borderId="2" xfId="1" applyNumberFormat="1" applyFont="1" applyBorder="1" applyAlignment="1">
      <alignment horizontal="right" vertical="center" wrapText="1"/>
    </xf>
    <xf numFmtId="3" fontId="160" fillId="0" borderId="6" xfId="0" applyNumberFormat="1" applyFont="1" applyBorder="1" applyAlignment="1">
      <alignment horizontal="right" vertical="center"/>
    </xf>
    <xf numFmtId="3" fontId="161" fillId="0" borderId="5" xfId="0" applyNumberFormat="1" applyFont="1" applyBorder="1" applyAlignment="1">
      <alignment vertical="center" wrapText="1"/>
    </xf>
    <xf numFmtId="167" fontId="161" fillId="0" borderId="5" xfId="1" applyNumberFormat="1" applyFont="1" applyBorder="1" applyAlignment="1">
      <alignment horizontal="right" vertical="center" wrapText="1"/>
    </xf>
    <xf numFmtId="166" fontId="160" fillId="0" borderId="1" xfId="0" applyNumberFormat="1" applyFont="1" applyBorder="1" applyAlignment="1">
      <alignment horizontal="center" vertical="center" wrapText="1"/>
    </xf>
    <xf numFmtId="166" fontId="160" fillId="0" borderId="2" xfId="0" applyNumberFormat="1" applyFont="1" applyBorder="1" applyAlignment="1">
      <alignment horizontal="center" vertical="center" wrapText="1"/>
    </xf>
    <xf numFmtId="166" fontId="160" fillId="0" borderId="6" xfId="0" applyNumberFormat="1" applyFont="1" applyBorder="1" applyAlignment="1">
      <alignment horizontal="center" vertical="center" wrapText="1"/>
    </xf>
    <xf numFmtId="3" fontId="161" fillId="0" borderId="5" xfId="0" applyNumberFormat="1" applyFont="1" applyBorder="1" applyAlignment="1">
      <alignment horizontal="center" vertical="center" wrapText="1"/>
    </xf>
    <xf numFmtId="166" fontId="161" fillId="0" borderId="5" xfId="0" applyNumberFormat="1" applyFont="1" applyBorder="1" applyAlignment="1">
      <alignment horizontal="center" vertical="center" wrapText="1"/>
    </xf>
    <xf numFmtId="0" fontId="160" fillId="0" borderId="1" xfId="0" applyFont="1" applyBorder="1" applyAlignment="1">
      <alignment horizontal="center" vertical="center" wrapText="1"/>
    </xf>
    <xf numFmtId="1" fontId="170" fillId="0" borderId="2" xfId="0" applyNumberFormat="1" applyFont="1" applyBorder="1" applyAlignment="1">
      <alignment horizontal="left" vertical="center"/>
    </xf>
    <xf numFmtId="1" fontId="170" fillId="0" borderId="2" xfId="0" applyNumberFormat="1" applyFont="1" applyBorder="1" applyAlignment="1">
      <alignment vertical="center"/>
    </xf>
    <xf numFmtId="0" fontId="170" fillId="0" borderId="2" xfId="0" applyFont="1" applyBorder="1" applyAlignment="1">
      <alignment vertical="center" wrapText="1"/>
    </xf>
    <xf numFmtId="0" fontId="160" fillId="0" borderId="6" xfId="0" applyFont="1" applyBorder="1" applyAlignment="1">
      <alignment horizontal="center" vertical="center" wrapText="1"/>
    </xf>
    <xf numFmtId="1" fontId="170" fillId="0" borderId="6" xfId="0" applyNumberFormat="1" applyFont="1" applyBorder="1" applyAlignment="1">
      <alignment horizontal="left" vertical="center"/>
    </xf>
    <xf numFmtId="0" fontId="170" fillId="0" borderId="5" xfId="0" applyNumberFormat="1" applyFont="1" applyBorder="1" applyAlignment="1">
      <alignment horizontal="center" vertical="center" wrapText="1"/>
    </xf>
    <xf numFmtId="0" fontId="158" fillId="0" borderId="6" xfId="0" applyFont="1" applyBorder="1" applyAlignment="1">
      <alignment vertical="center" wrapText="1"/>
    </xf>
    <xf numFmtId="166" fontId="188" fillId="0" borderId="1" xfId="0" applyNumberFormat="1" applyFont="1" applyBorder="1" applyAlignment="1">
      <alignment vertical="center" wrapText="1"/>
    </xf>
    <xf numFmtId="166" fontId="188" fillId="0" borderId="2" xfId="0" applyNumberFormat="1" applyFont="1" applyBorder="1" applyAlignment="1">
      <alignment vertical="center" wrapText="1"/>
    </xf>
    <xf numFmtId="166" fontId="188" fillId="0" borderId="6" xfId="0" applyNumberFormat="1" applyFont="1" applyBorder="1" applyAlignment="1">
      <alignment vertical="center" wrapText="1"/>
    </xf>
    <xf numFmtId="169" fontId="159" fillId="0" borderId="5" xfId="1" applyNumberFormat="1" applyFont="1" applyBorder="1" applyAlignment="1">
      <alignment vertical="center" wrapText="1"/>
    </xf>
    <xf numFmtId="169" fontId="159" fillId="0" borderId="5" xfId="1" applyNumberFormat="1" applyFont="1" applyFill="1" applyBorder="1" applyAlignment="1">
      <alignment vertical="center" wrapText="1"/>
    </xf>
    <xf numFmtId="166" fontId="189" fillId="0" borderId="5" xfId="0" applyNumberFormat="1" applyFont="1" applyBorder="1" applyAlignment="1">
      <alignment vertical="center" wrapText="1"/>
    </xf>
    <xf numFmtId="165" fontId="187" fillId="0" borderId="2" xfId="0" applyNumberFormat="1" applyFont="1" applyFill="1" applyBorder="1" applyAlignment="1">
      <alignment horizontal="right" vertical="center"/>
    </xf>
    <xf numFmtId="166" fontId="157" fillId="0" borderId="5" xfId="0" applyNumberFormat="1" applyFont="1" applyBorder="1" applyAlignment="1">
      <alignment horizontal="center" vertical="center" wrapText="1"/>
    </xf>
    <xf numFmtId="0" fontId="193" fillId="0" borderId="0" xfId="0" applyFont="1" applyAlignment="1">
      <alignment horizontal="center"/>
    </xf>
    <xf numFmtId="0" fontId="177" fillId="0" borderId="1" xfId="0" applyFont="1" applyBorder="1" applyAlignment="1">
      <alignment horizontal="center" vertical="center"/>
    </xf>
    <xf numFmtId="0" fontId="166" fillId="0" borderId="1" xfId="0" applyFont="1" applyBorder="1" applyAlignment="1">
      <alignment horizontal="left" vertical="center" wrapText="1"/>
    </xf>
    <xf numFmtId="0" fontId="177" fillId="0" borderId="2" xfId="0" applyFont="1" applyBorder="1" applyAlignment="1">
      <alignment horizontal="center" vertical="center"/>
    </xf>
    <xf numFmtId="0" fontId="177" fillId="0" borderId="0" xfId="0" applyFont="1" applyAlignment="1">
      <alignment horizontal="center"/>
    </xf>
    <xf numFmtId="3" fontId="160" fillId="0" borderId="1" xfId="0" applyNumberFormat="1" applyFont="1" applyBorder="1" applyAlignment="1">
      <alignment vertical="center"/>
    </xf>
    <xf numFmtId="166" fontId="160" fillId="0" borderId="1" xfId="0" applyNumberFormat="1" applyFont="1" applyBorder="1" applyAlignment="1">
      <alignment horizontal="right" vertical="center" wrapText="1"/>
    </xf>
    <xf numFmtId="3" fontId="160" fillId="0" borderId="2" xfId="0" applyNumberFormat="1" applyFont="1" applyBorder="1" applyAlignment="1">
      <alignment vertical="center"/>
    </xf>
    <xf numFmtId="166" fontId="160" fillId="0" borderId="2" xfId="0" applyNumberFormat="1" applyFont="1" applyBorder="1" applyAlignment="1">
      <alignment horizontal="right" vertical="center" wrapText="1"/>
    </xf>
    <xf numFmtId="3" fontId="160" fillId="0" borderId="16" xfId="0" applyNumberFormat="1" applyFont="1" applyBorder="1" applyAlignment="1">
      <alignment vertical="center"/>
    </xf>
    <xf numFmtId="3" fontId="161" fillId="0" borderId="5" xfId="0" applyNumberFormat="1" applyFont="1" applyFill="1" applyBorder="1" applyAlignment="1">
      <alignment horizontal="right" vertical="center" wrapText="1"/>
    </xf>
    <xf numFmtId="166" fontId="161" fillId="0" borderId="5" xfId="0" applyNumberFormat="1" applyFont="1" applyBorder="1" applyAlignment="1">
      <alignment horizontal="right" vertical="center" wrapText="1"/>
    </xf>
    <xf numFmtId="0" fontId="194" fillId="3" borderId="2" xfId="6" applyFont="1" applyFill="1" applyBorder="1" applyAlignment="1">
      <alignment vertical="center"/>
    </xf>
    <xf numFmtId="0" fontId="171" fillId="3" borderId="5" xfId="6" applyFont="1" applyFill="1" applyBorder="1" applyAlignment="1">
      <alignment vertical="center"/>
    </xf>
    <xf numFmtId="0" fontId="168" fillId="0" borderId="0" xfId="6" applyFont="1" applyAlignment="1">
      <alignment horizontal="center"/>
    </xf>
    <xf numFmtId="0" fontId="170" fillId="0" borderId="5" xfId="6" applyFont="1" applyBorder="1" applyAlignment="1">
      <alignment horizontal="center"/>
    </xf>
    <xf numFmtId="0" fontId="194" fillId="3" borderId="1" xfId="6" applyFont="1" applyFill="1" applyBorder="1" applyAlignment="1">
      <alignment horizontal="center" vertical="center"/>
    </xf>
    <xf numFmtId="0" fontId="170" fillId="3" borderId="1" xfId="6" applyFont="1" applyFill="1" applyBorder="1" applyAlignment="1">
      <alignment vertical="center"/>
    </xf>
    <xf numFmtId="0" fontId="194" fillId="3" borderId="2" xfId="6" applyFont="1" applyFill="1" applyBorder="1" applyAlignment="1">
      <alignment horizontal="center" vertical="center"/>
    </xf>
    <xf numFmtId="0" fontId="170" fillId="3" borderId="2" xfId="6" applyFont="1" applyFill="1" applyBorder="1" applyAlignment="1">
      <alignment vertical="center"/>
    </xf>
    <xf numFmtId="0" fontId="194" fillId="3" borderId="16" xfId="6" applyFont="1" applyFill="1" applyBorder="1" applyAlignment="1">
      <alignment horizontal="center" vertical="center"/>
    </xf>
    <xf numFmtId="0" fontId="170" fillId="3" borderId="16" xfId="6" applyFont="1" applyFill="1" applyBorder="1" applyAlignment="1">
      <alignment vertical="center"/>
    </xf>
    <xf numFmtId="0" fontId="194" fillId="0" borderId="0" xfId="6" applyFont="1" applyAlignment="1">
      <alignment horizontal="center"/>
    </xf>
    <xf numFmtId="0" fontId="194" fillId="0" borderId="0" xfId="6" applyFont="1"/>
    <xf numFmtId="0" fontId="170" fillId="3" borderId="1" xfId="6" applyFont="1" applyFill="1" applyBorder="1" applyAlignment="1">
      <alignment horizontal="center" vertical="center"/>
    </xf>
    <xf numFmtId="169" fontId="170" fillId="3" borderId="1" xfId="1" applyNumberFormat="1" applyFont="1" applyFill="1" applyBorder="1" applyAlignment="1">
      <alignment vertical="center"/>
    </xf>
    <xf numFmtId="0" fontId="170" fillId="3" borderId="2" xfId="6" applyFont="1" applyFill="1" applyBorder="1" applyAlignment="1">
      <alignment horizontal="center" vertical="center"/>
    </xf>
    <xf numFmtId="169" fontId="170" fillId="3" borderId="2" xfId="1" applyNumberFormat="1" applyFont="1" applyFill="1" applyBorder="1" applyAlignment="1">
      <alignment vertical="center"/>
    </xf>
    <xf numFmtId="0" fontId="170" fillId="3" borderId="16" xfId="6" applyFont="1" applyFill="1" applyBorder="1" applyAlignment="1">
      <alignment horizontal="center" vertical="center"/>
    </xf>
    <xf numFmtId="169" fontId="170" fillId="3" borderId="16" xfId="1" applyNumberFormat="1" applyFont="1" applyFill="1" applyBorder="1" applyAlignment="1">
      <alignment vertical="center"/>
    </xf>
    <xf numFmtId="0" fontId="171" fillId="0" borderId="5" xfId="6" applyFont="1" applyBorder="1" applyAlignment="1">
      <alignment vertical="center"/>
    </xf>
    <xf numFmtId="169" fontId="185" fillId="0" borderId="5" xfId="1" applyNumberFormat="1" applyFont="1" applyBorder="1" applyAlignment="1">
      <alignment vertical="center"/>
    </xf>
    <xf numFmtId="169" fontId="195" fillId="0" borderId="5" xfId="1" applyNumberFormat="1" applyFont="1" applyBorder="1" applyAlignment="1">
      <alignment vertical="center"/>
    </xf>
    <xf numFmtId="0" fontId="196" fillId="0" borderId="0" xfId="6" applyFont="1" applyBorder="1" applyAlignment="1">
      <alignment horizontal="center"/>
    </xf>
    <xf numFmtId="0" fontId="196" fillId="3" borderId="0" xfId="6" applyFont="1" applyFill="1" applyBorder="1"/>
    <xf numFmtId="0" fontId="196" fillId="0" borderId="0" xfId="6" applyFont="1" applyBorder="1"/>
    <xf numFmtId="0" fontId="197" fillId="0" borderId="0" xfId="6" applyFont="1" applyBorder="1"/>
    <xf numFmtId="0" fontId="160" fillId="0" borderId="0" xfId="6" applyFont="1"/>
    <xf numFmtId="0" fontId="198" fillId="0" borderId="0" xfId="6" applyFont="1"/>
    <xf numFmtId="0" fontId="175" fillId="0" borderId="0" xfId="6" applyFont="1" applyAlignment="1">
      <alignment horizontal="left" indent="4"/>
    </xf>
    <xf numFmtId="0" fontId="199" fillId="0" borderId="0" xfId="6" applyFont="1" applyAlignment="1">
      <alignment horizontal="center"/>
    </xf>
    <xf numFmtId="0" fontId="200" fillId="0" borderId="0" xfId="6" applyFont="1" applyAlignment="1"/>
    <xf numFmtId="166" fontId="156" fillId="0" borderId="2" xfId="0" applyNumberFormat="1" applyFont="1" applyBorder="1" applyAlignment="1">
      <alignment horizontal="center" vertical="center" wrapText="1"/>
    </xf>
    <xf numFmtId="0" fontId="156" fillId="0" borderId="2" xfId="0" applyFont="1" applyBorder="1" applyAlignment="1">
      <alignment horizontal="center" vertical="center" wrapText="1"/>
    </xf>
    <xf numFmtId="0" fontId="166" fillId="0" borderId="5" xfId="0" applyFont="1" applyBorder="1" applyAlignment="1">
      <alignment horizontal="center" vertical="center" wrapText="1"/>
    </xf>
    <xf numFmtId="0" fontId="20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02" fillId="0" borderId="0" xfId="0" applyFont="1" applyAlignment="1">
      <alignment vertical="center"/>
    </xf>
    <xf numFmtId="169" fontId="203" fillId="0" borderId="2" xfId="1" applyNumberFormat="1" applyFont="1" applyFill="1" applyBorder="1" applyAlignment="1">
      <alignment horizontal="right" vertical="center"/>
    </xf>
    <xf numFmtId="169" fontId="204" fillId="0" borderId="2" xfId="1" applyNumberFormat="1" applyFont="1" applyFill="1" applyBorder="1" applyAlignment="1">
      <alignment horizontal="right" vertical="center"/>
    </xf>
    <xf numFmtId="169" fontId="205" fillId="0" borderId="2" xfId="1" applyNumberFormat="1" applyFont="1" applyFill="1" applyBorder="1" applyAlignment="1">
      <alignment horizontal="right" vertical="center"/>
    </xf>
    <xf numFmtId="169" fontId="206" fillId="0" borderId="2" xfId="1" applyNumberFormat="1" applyFont="1" applyFill="1" applyBorder="1" applyAlignment="1">
      <alignment horizontal="right" vertical="center"/>
    </xf>
    <xf numFmtId="169" fontId="207" fillId="0" borderId="2" xfId="1" applyNumberFormat="1" applyFont="1" applyFill="1" applyBorder="1" applyAlignment="1">
      <alignment horizontal="right" vertical="center"/>
    </xf>
    <xf numFmtId="169" fontId="206" fillId="0" borderId="16" xfId="1" applyNumberFormat="1" applyFont="1" applyFill="1" applyBorder="1" applyAlignment="1">
      <alignment horizontal="right" vertical="center"/>
    </xf>
    <xf numFmtId="169" fontId="206" fillId="0" borderId="6" xfId="1" applyNumberFormat="1" applyFont="1" applyFill="1" applyBorder="1" applyAlignment="1">
      <alignment horizontal="right" vertical="center"/>
    </xf>
    <xf numFmtId="169" fontId="206" fillId="0" borderId="18" xfId="1" applyNumberFormat="1" applyFont="1" applyFill="1" applyBorder="1" applyAlignment="1">
      <alignment horizontal="right" vertical="center"/>
    </xf>
    <xf numFmtId="166" fontId="206" fillId="0" borderId="2" xfId="1" applyNumberFormat="1" applyFont="1" applyFill="1" applyBorder="1" applyAlignment="1">
      <alignment horizontal="right" vertical="center"/>
    </xf>
    <xf numFmtId="166" fontId="206" fillId="0" borderId="6" xfId="0" applyNumberFormat="1" applyFont="1" applyFill="1" applyBorder="1" applyAlignment="1">
      <alignment horizontal="right" vertical="center"/>
    </xf>
    <xf numFmtId="0" fontId="208" fillId="0" borderId="0" xfId="0" applyFont="1" applyAlignment="1">
      <alignment vertical="center"/>
    </xf>
    <xf numFmtId="169" fontId="209" fillId="0" borderId="2" xfId="1" applyNumberFormat="1" applyFont="1" applyFill="1" applyBorder="1" applyAlignment="1">
      <alignment horizontal="right" vertical="center"/>
    </xf>
    <xf numFmtId="169" fontId="210" fillId="0" borderId="2" xfId="1" applyNumberFormat="1" applyFont="1" applyFill="1" applyBorder="1" applyAlignment="1">
      <alignment horizontal="right" vertical="center"/>
    </xf>
    <xf numFmtId="37" fontId="156" fillId="0" borderId="2" xfId="1" applyNumberFormat="1" applyFont="1" applyBorder="1" applyAlignment="1">
      <alignment horizontal="center" vertical="center" wrapText="1"/>
    </xf>
    <xf numFmtId="166" fontId="156" fillId="0" borderId="18" xfId="0" applyNumberFormat="1" applyFont="1" applyBorder="1" applyAlignment="1">
      <alignment horizontal="center" vertical="center" wrapText="1"/>
    </xf>
    <xf numFmtId="0" fontId="156" fillId="0" borderId="18" xfId="0" applyFont="1" applyBorder="1" applyAlignment="1">
      <alignment horizontal="center" vertical="center" wrapText="1"/>
    </xf>
    <xf numFmtId="169" fontId="211" fillId="0" borderId="2" xfId="1" applyNumberFormat="1" applyFont="1" applyFill="1" applyBorder="1" applyAlignment="1">
      <alignment horizontal="right" vertical="center"/>
    </xf>
    <xf numFmtId="0" fontId="61" fillId="0" borderId="5" xfId="0" applyFont="1" applyBorder="1" applyAlignment="1">
      <alignment horizontal="center" vertical="center" wrapText="1"/>
    </xf>
    <xf numFmtId="0" fontId="61" fillId="0" borderId="17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169" fontId="212" fillId="0" borderId="2" xfId="1" applyNumberFormat="1" applyFont="1" applyFill="1" applyBorder="1" applyAlignment="1">
      <alignment horizontal="right" vertical="center"/>
    </xf>
    <xf numFmtId="169" fontId="211" fillId="0" borderId="2" xfId="1" applyNumberFormat="1" applyFont="1" applyFill="1" applyBorder="1" applyAlignment="1">
      <alignment horizontal="right" vertical="center" wrapText="1"/>
    </xf>
    <xf numFmtId="169" fontId="54" fillId="0" borderId="2" xfId="1" applyNumberFormat="1" applyFont="1" applyFill="1" applyBorder="1" applyAlignment="1">
      <alignment horizontal="right" vertical="center" wrapText="1"/>
    </xf>
    <xf numFmtId="165" fontId="46" fillId="6" borderId="2" xfId="0" applyNumberFormat="1" applyFont="1" applyFill="1" applyBorder="1" applyAlignment="1">
      <alignment horizontal="right" vertical="center"/>
    </xf>
    <xf numFmtId="168" fontId="170" fillId="6" borderId="2" xfId="0" applyNumberFormat="1" applyFont="1" applyFill="1" applyBorder="1" applyAlignment="1">
      <alignment horizontal="right" vertical="center"/>
    </xf>
    <xf numFmtId="0" fontId="212" fillId="0" borderId="2" xfId="0" applyFont="1" applyFill="1" applyBorder="1" applyAlignment="1">
      <alignment horizontal="right" vertical="center"/>
    </xf>
    <xf numFmtId="168" fontId="170" fillId="6" borderId="6" xfId="0" applyNumberFormat="1" applyFont="1" applyFill="1" applyBorder="1" applyAlignment="1">
      <alignment horizontal="right" vertical="center"/>
    </xf>
    <xf numFmtId="0" fontId="160" fillId="0" borderId="15" xfId="0" applyFont="1" applyBorder="1" applyAlignment="1">
      <alignment horizontal="center" vertical="center" wrapText="1"/>
    </xf>
    <xf numFmtId="169" fontId="156" fillId="0" borderId="2" xfId="1" applyNumberFormat="1" applyFont="1" applyBorder="1" applyAlignment="1">
      <alignment horizontal="center" vertical="center" wrapText="1"/>
    </xf>
    <xf numFmtId="169" fontId="156" fillId="0" borderId="2" xfId="0" applyNumberFormat="1" applyFont="1" applyBorder="1" applyAlignment="1">
      <alignment horizontal="center" vertical="center" wrapText="1"/>
    </xf>
    <xf numFmtId="166" fontId="156" fillId="0" borderId="2" xfId="0" applyNumberFormat="1" applyFont="1" applyBorder="1" applyAlignment="1">
      <alignment horizontal="center" vertical="center" wrapText="1"/>
    </xf>
    <xf numFmtId="0" fontId="170" fillId="0" borderId="5" xfId="0" applyFont="1" applyBorder="1" applyAlignment="1">
      <alignment horizontal="center" vertical="center" wrapText="1"/>
    </xf>
    <xf numFmtId="169" fontId="65" fillId="0" borderId="18" xfId="1" applyNumberFormat="1" applyFont="1" applyFill="1" applyBorder="1" applyAlignment="1">
      <alignment horizontal="right" vertical="center" wrapText="1"/>
    </xf>
    <xf numFmtId="169" fontId="65" fillId="0" borderId="6" xfId="1" applyNumberFormat="1" applyFont="1" applyFill="1" applyBorder="1" applyAlignment="1">
      <alignment horizontal="right" vertical="center" wrapText="1"/>
    </xf>
    <xf numFmtId="0" fontId="213" fillId="0" borderId="1" xfId="0" applyFont="1" applyBorder="1" applyAlignment="1">
      <alignment horizontal="center" vertical="center" wrapText="1"/>
    </xf>
    <xf numFmtId="0" fontId="213" fillId="0" borderId="2" xfId="0" applyFont="1" applyBorder="1" applyAlignment="1">
      <alignment horizontal="center" vertical="center" wrapText="1"/>
    </xf>
    <xf numFmtId="37" fontId="214" fillId="0" borderId="5" xfId="1" applyNumberFormat="1" applyFont="1" applyBorder="1" applyAlignment="1">
      <alignment horizontal="center" vertical="center" wrapText="1"/>
    </xf>
    <xf numFmtId="169" fontId="156" fillId="0" borderId="2" xfId="1" applyNumberFormat="1" applyFont="1" applyBorder="1" applyAlignment="1">
      <alignment horizontal="center" vertical="center" wrapText="1"/>
    </xf>
    <xf numFmtId="0" fontId="215" fillId="0" borderId="0" xfId="0" applyFont="1"/>
    <xf numFmtId="3" fontId="216" fillId="0" borderId="0" xfId="0" applyNumberFormat="1" applyFont="1" applyBorder="1" applyAlignment="1">
      <alignment vertical="center" wrapText="1"/>
    </xf>
    <xf numFmtId="166" fontId="216" fillId="0" borderId="0" xfId="0" applyNumberFormat="1" applyFont="1" applyBorder="1" applyAlignment="1">
      <alignment vertical="center" wrapText="1"/>
    </xf>
    <xf numFmtId="0" fontId="217" fillId="0" borderId="0" xfId="0" applyFont="1" applyBorder="1" applyAlignment="1">
      <alignment vertical="center" wrapText="1"/>
    </xf>
    <xf numFmtId="0" fontId="218" fillId="0" borderId="0" xfId="0" applyFont="1" applyBorder="1" applyAlignment="1">
      <alignment horizontal="center" vertical="center" wrapText="1"/>
    </xf>
    <xf numFmtId="0" fontId="219" fillId="0" borderId="0" xfId="0" applyFont="1" applyBorder="1" applyAlignment="1">
      <alignment horizontal="center" vertical="center" wrapText="1"/>
    </xf>
    <xf numFmtId="169" fontId="219" fillId="3" borderId="0" xfId="1" applyNumberFormat="1" applyFont="1" applyFill="1" applyBorder="1" applyAlignment="1">
      <alignment horizontal="right" vertical="center"/>
    </xf>
    <xf numFmtId="168" fontId="219" fillId="3" borderId="0" xfId="1" applyNumberFormat="1" applyFont="1" applyFill="1" applyBorder="1" applyAlignment="1">
      <alignment horizontal="right" vertical="center"/>
    </xf>
    <xf numFmtId="166" fontId="219" fillId="0" borderId="0" xfId="0" applyNumberFormat="1" applyFont="1" applyBorder="1" applyAlignment="1">
      <alignment horizontal="center" vertical="center" wrapText="1"/>
    </xf>
    <xf numFmtId="3" fontId="220" fillId="0" borderId="0" xfId="0" applyNumberFormat="1" applyFont="1" applyBorder="1" applyAlignment="1">
      <alignment horizontal="center" vertical="center" wrapText="1"/>
    </xf>
    <xf numFmtId="167" fontId="220" fillId="0" borderId="0" xfId="0" applyNumberFormat="1" applyFont="1" applyBorder="1" applyAlignment="1">
      <alignment horizontal="center" vertical="center" wrapText="1"/>
    </xf>
    <xf numFmtId="3" fontId="216" fillId="0" borderId="0" xfId="0" applyNumberFormat="1" applyFont="1" applyFill="1" applyBorder="1" applyAlignment="1">
      <alignment horizontal="center" vertical="center" wrapText="1"/>
    </xf>
    <xf numFmtId="167" fontId="216" fillId="0" borderId="0" xfId="1" applyNumberFormat="1" applyFont="1" applyFill="1" applyBorder="1" applyAlignment="1">
      <alignment horizontal="center" vertical="center" wrapText="1"/>
    </xf>
    <xf numFmtId="0" fontId="215" fillId="0" borderId="0" xfId="0" applyFont="1" applyFill="1"/>
    <xf numFmtId="3" fontId="216" fillId="2" borderId="0" xfId="0" applyNumberFormat="1" applyFont="1" applyFill="1" applyBorder="1" applyAlignment="1">
      <alignment horizontal="center" vertical="center" wrapText="1"/>
    </xf>
    <xf numFmtId="166" fontId="216" fillId="2" borderId="0" xfId="0" applyNumberFormat="1" applyFont="1" applyFill="1" applyBorder="1" applyAlignment="1">
      <alignment horizontal="center" vertical="center" wrapText="1"/>
    </xf>
    <xf numFmtId="0" fontId="215" fillId="2" borderId="0" xfId="0" applyFont="1" applyFill="1"/>
    <xf numFmtId="0" fontId="215" fillId="2" borderId="0" xfId="0" applyFont="1" applyFill="1" applyBorder="1" applyAlignment="1">
      <alignment horizontal="center" wrapText="1"/>
    </xf>
    <xf numFmtId="0" fontId="221" fillId="2" borderId="15" xfId="0" applyFont="1" applyFill="1" applyBorder="1" applyAlignment="1">
      <alignment horizontal="center" vertical="center" wrapText="1"/>
    </xf>
    <xf numFmtId="3" fontId="222" fillId="2" borderId="1" xfId="0" applyNumberFormat="1" applyFont="1" applyFill="1" applyBorder="1" applyAlignment="1">
      <alignment horizontal="center" vertical="center" wrapText="1"/>
    </xf>
    <xf numFmtId="3" fontId="222" fillId="2" borderId="1" xfId="1" applyNumberFormat="1" applyFont="1" applyFill="1" applyBorder="1" applyAlignment="1">
      <alignment horizontal="center" vertical="center" wrapText="1"/>
    </xf>
    <xf numFmtId="167" fontId="222" fillId="2" borderId="1" xfId="1" applyNumberFormat="1" applyFont="1" applyFill="1" applyBorder="1" applyAlignment="1">
      <alignment horizontal="center" vertical="center" wrapText="1"/>
    </xf>
    <xf numFmtId="3" fontId="222" fillId="2" borderId="2" xfId="0" applyNumberFormat="1" applyFont="1" applyFill="1" applyBorder="1" applyAlignment="1">
      <alignment horizontal="center" vertical="center" wrapText="1"/>
    </xf>
    <xf numFmtId="3" fontId="222" fillId="2" borderId="2" xfId="1" applyNumberFormat="1" applyFont="1" applyFill="1" applyBorder="1" applyAlignment="1">
      <alignment horizontal="center" vertical="center" wrapText="1"/>
    </xf>
    <xf numFmtId="167" fontId="222" fillId="2" borderId="2" xfId="1" applyNumberFormat="1" applyFont="1" applyFill="1" applyBorder="1" applyAlignment="1">
      <alignment horizontal="center" vertical="center" wrapText="1"/>
    </xf>
    <xf numFmtId="0" fontId="222" fillId="2" borderId="6" xfId="0" applyFont="1" applyFill="1" applyBorder="1" applyAlignment="1">
      <alignment horizontal="center" vertical="center"/>
    </xf>
    <xf numFmtId="166" fontId="222" fillId="2" borderId="6" xfId="0" applyNumberFormat="1" applyFont="1" applyFill="1" applyBorder="1" applyAlignment="1">
      <alignment horizontal="center" vertical="center"/>
    </xf>
    <xf numFmtId="3" fontId="216" fillId="2" borderId="5" xfId="0" applyNumberFormat="1" applyFont="1" applyFill="1" applyBorder="1" applyAlignment="1">
      <alignment horizontal="center" vertical="center" wrapText="1"/>
    </xf>
    <xf numFmtId="169" fontId="158" fillId="0" borderId="2" xfId="1" applyNumberFormat="1" applyFont="1" applyBorder="1" applyAlignment="1">
      <alignment horizontal="center" vertical="center" wrapText="1"/>
    </xf>
    <xf numFmtId="169" fontId="171" fillId="3" borderId="5" xfId="1" applyNumberFormat="1" applyFont="1" applyFill="1" applyBorder="1" applyAlignment="1">
      <alignment vertical="center"/>
    </xf>
    <xf numFmtId="0" fontId="223" fillId="0" borderId="0" xfId="0" applyFont="1"/>
    <xf numFmtId="0" fontId="97" fillId="0" borderId="9" xfId="0" applyFont="1" applyBorder="1" applyAlignment="1">
      <alignment horizontal="center" vertical="center" wrapText="1"/>
    </xf>
    <xf numFmtId="166" fontId="61" fillId="0" borderId="2" xfId="0" applyNumberFormat="1" applyFont="1" applyBorder="1" applyAlignment="1">
      <alignment horizontal="center" vertical="center" wrapText="1"/>
    </xf>
    <xf numFmtId="169" fontId="156" fillId="0" borderId="18" xfId="1" applyNumberFormat="1" applyFont="1" applyBorder="1" applyAlignment="1">
      <alignment vertical="center" wrapText="1"/>
    </xf>
    <xf numFmtId="0" fontId="157" fillId="0" borderId="5" xfId="0" applyFont="1" applyBorder="1" applyAlignment="1">
      <alignment horizontal="center" vertical="center" wrapText="1"/>
    </xf>
    <xf numFmtId="0" fontId="224" fillId="3" borderId="5" xfId="0" applyFont="1" applyFill="1" applyBorder="1" applyAlignment="1">
      <alignment horizontal="center" vertical="center" wrapText="1"/>
    </xf>
    <xf numFmtId="169" fontId="225" fillId="3" borderId="1" xfId="1" applyNumberFormat="1" applyFont="1" applyFill="1" applyBorder="1" applyAlignment="1">
      <alignment horizontal="right" vertical="center" wrapText="1"/>
    </xf>
    <xf numFmtId="0" fontId="226" fillId="0" borderId="0" xfId="0" applyFont="1" applyFill="1"/>
    <xf numFmtId="0" fontId="226" fillId="0" borderId="0" xfId="0" applyFont="1"/>
    <xf numFmtId="0" fontId="227" fillId="3" borderId="5" xfId="0" applyFont="1" applyFill="1" applyBorder="1" applyAlignment="1">
      <alignment horizontal="center" vertical="center" wrapText="1"/>
    </xf>
    <xf numFmtId="169" fontId="23" fillId="0" borderId="11" xfId="1" applyNumberFormat="1" applyFont="1" applyBorder="1" applyAlignment="1">
      <alignment vertical="center" wrapText="1"/>
    </xf>
    <xf numFmtId="169" fontId="23" fillId="0" borderId="19" xfId="1" applyNumberFormat="1" applyFont="1" applyBorder="1" applyAlignment="1">
      <alignment vertical="center" wrapText="1"/>
    </xf>
    <xf numFmtId="169" fontId="23" fillId="0" borderId="13" xfId="1" applyNumberFormat="1" applyFont="1" applyBorder="1" applyAlignment="1">
      <alignment vertical="center" wrapText="1"/>
    </xf>
    <xf numFmtId="169" fontId="24" fillId="0" borderId="5" xfId="1" applyNumberFormat="1" applyFont="1" applyBorder="1" applyAlignment="1">
      <alignment vertical="center" wrapText="1"/>
    </xf>
    <xf numFmtId="169" fontId="24" fillId="0" borderId="5" xfId="1" applyNumberFormat="1" applyFont="1" applyFill="1" applyBorder="1" applyAlignment="1">
      <alignment vertical="center" wrapText="1"/>
    </xf>
    <xf numFmtId="2" fontId="23" fillId="0" borderId="5" xfId="0" applyNumberFormat="1" applyFont="1" applyBorder="1" applyAlignment="1">
      <alignment vertical="center" wrapText="1"/>
    </xf>
    <xf numFmtId="169" fontId="202" fillId="0" borderId="11" xfId="1" applyNumberFormat="1" applyFont="1" applyBorder="1" applyAlignment="1">
      <alignment vertical="center" wrapText="1"/>
    </xf>
    <xf numFmtId="169" fontId="202" fillId="0" borderId="19" xfId="1" applyNumberFormat="1" applyFont="1" applyBorder="1" applyAlignment="1">
      <alignment vertical="center" wrapText="1"/>
    </xf>
    <xf numFmtId="169" fontId="202" fillId="0" borderId="13" xfId="1" applyNumberFormat="1" applyFont="1" applyBorder="1" applyAlignment="1">
      <alignment vertical="center" wrapText="1"/>
    </xf>
    <xf numFmtId="169" fontId="202" fillId="0" borderId="11" xfId="1" applyNumberFormat="1" applyFont="1" applyFill="1" applyBorder="1" applyAlignment="1">
      <alignment vertical="center" wrapText="1"/>
    </xf>
    <xf numFmtId="169" fontId="202" fillId="0" borderId="19" xfId="1" applyNumberFormat="1" applyFont="1" applyFill="1" applyBorder="1" applyAlignment="1">
      <alignment vertical="center" wrapText="1"/>
    </xf>
    <xf numFmtId="169" fontId="202" fillId="0" borderId="13" xfId="1" applyNumberFormat="1" applyFont="1" applyFill="1" applyBorder="1" applyAlignment="1">
      <alignment vertical="center" wrapText="1"/>
    </xf>
    <xf numFmtId="168" fontId="98" fillId="0" borderId="19" xfId="0" applyNumberFormat="1" applyFont="1" applyBorder="1" applyAlignment="1">
      <alignment horizontal="right" vertical="center"/>
    </xf>
    <xf numFmtId="0" fontId="228" fillId="0" borderId="0" xfId="0" applyFont="1"/>
    <xf numFmtId="0" fontId="228" fillId="0" borderId="0" xfId="0" applyFont="1" applyAlignment="1"/>
    <xf numFmtId="169" fontId="229" fillId="0" borderId="0" xfId="1" applyNumberFormat="1" applyFont="1" applyAlignment="1"/>
    <xf numFmtId="166" fontId="8" fillId="0" borderId="0" xfId="0" applyNumberFormat="1" applyFont="1" applyAlignment="1">
      <alignment horizontal="center"/>
    </xf>
    <xf numFmtId="0" fontId="39" fillId="0" borderId="8" xfId="0" applyFont="1" applyBorder="1" applyAlignment="1">
      <alignment horizontal="center"/>
    </xf>
    <xf numFmtId="169" fontId="99" fillId="0" borderId="0" xfId="1" applyNumberFormat="1" applyFont="1" applyAlignment="1"/>
    <xf numFmtId="169" fontId="99" fillId="0" borderId="0" xfId="1" applyNumberFormat="1" applyFont="1"/>
    <xf numFmtId="0" fontId="59" fillId="0" borderId="0" xfId="0" applyFont="1"/>
    <xf numFmtId="0" fontId="59" fillId="0" borderId="0" xfId="0" applyFont="1" applyAlignment="1"/>
    <xf numFmtId="166" fontId="59" fillId="0" borderId="0" xfId="0" applyNumberFormat="1" applyFont="1" applyAlignment="1"/>
    <xf numFmtId="169" fontId="230" fillId="0" borderId="11" xfId="1" applyNumberFormat="1" applyFont="1" applyBorder="1" applyAlignment="1">
      <alignment horizontal="right" vertical="center"/>
    </xf>
    <xf numFmtId="0" fontId="208" fillId="0" borderId="0" xfId="0" applyFont="1"/>
    <xf numFmtId="169" fontId="230" fillId="0" borderId="10" xfId="1" applyNumberFormat="1" applyFont="1" applyBorder="1" applyAlignment="1">
      <alignment horizontal="right" vertical="center"/>
    </xf>
    <xf numFmtId="169" fontId="230" fillId="0" borderId="5" xfId="1" applyNumberFormat="1" applyFont="1" applyBorder="1" applyAlignment="1">
      <alignment horizontal="right" vertical="center"/>
    </xf>
    <xf numFmtId="169" fontId="231" fillId="0" borderId="0" xfId="1" applyNumberFormat="1" applyFont="1"/>
    <xf numFmtId="0" fontId="232" fillId="0" borderId="0" xfId="0" applyFont="1"/>
    <xf numFmtId="0" fontId="233" fillId="0" borderId="0" xfId="0" applyFont="1"/>
    <xf numFmtId="0" fontId="234" fillId="0" borderId="0" xfId="0" applyFont="1" applyBorder="1" applyAlignment="1">
      <alignment horizontal="center"/>
    </xf>
    <xf numFmtId="0" fontId="235" fillId="0" borderId="0" xfId="0" applyFont="1" applyBorder="1" applyAlignment="1">
      <alignment horizontal="right"/>
    </xf>
    <xf numFmtId="0" fontId="236" fillId="0" borderId="0" xfId="0" applyFont="1" applyBorder="1" applyAlignment="1">
      <alignment horizontal="right"/>
    </xf>
    <xf numFmtId="0" fontId="234" fillId="0" borderId="0" xfId="0" applyFont="1"/>
    <xf numFmtId="0" fontId="237" fillId="0" borderId="0" xfId="0" applyFont="1" applyBorder="1" applyAlignment="1">
      <alignment horizontal="right"/>
    </xf>
    <xf numFmtId="0" fontId="238" fillId="0" borderId="0" xfId="0" applyFont="1" applyBorder="1" applyAlignment="1">
      <alignment horizontal="right"/>
    </xf>
    <xf numFmtId="0" fontId="234" fillId="0" borderId="0" xfId="0" applyFont="1" applyBorder="1"/>
    <xf numFmtId="0" fontId="239" fillId="0" borderId="0" xfId="0" applyFont="1" applyBorder="1"/>
    <xf numFmtId="0" fontId="232" fillId="0" borderId="0" xfId="0" applyFont="1" applyBorder="1"/>
    <xf numFmtId="0" fontId="234" fillId="0" borderId="9" xfId="0" applyFont="1" applyBorder="1" applyAlignment="1">
      <alignment horizontal="center"/>
    </xf>
    <xf numFmtId="0" fontId="237" fillId="0" borderId="10" xfId="0" applyFont="1" applyBorder="1" applyAlignment="1">
      <alignment horizontal="right"/>
    </xf>
    <xf numFmtId="0" fontId="237" fillId="0" borderId="12" xfId="0" applyFont="1" applyBorder="1" applyAlignment="1">
      <alignment horizontal="right"/>
    </xf>
    <xf numFmtId="0" fontId="238" fillId="0" borderId="5" xfId="0" applyFont="1" applyBorder="1" applyAlignment="1">
      <alignment horizontal="right"/>
    </xf>
    <xf numFmtId="0" fontId="239" fillId="0" borderId="0" xfId="0" applyFont="1"/>
    <xf numFmtId="169" fontId="230" fillId="0" borderId="11" xfId="0" applyNumberFormat="1" applyFont="1" applyBorder="1" applyAlignment="1">
      <alignment horizontal="right" vertical="center"/>
    </xf>
    <xf numFmtId="169" fontId="230" fillId="0" borderId="10" xfId="0" applyNumberFormat="1" applyFont="1" applyBorder="1" applyAlignment="1">
      <alignment horizontal="right" vertical="center"/>
    </xf>
    <xf numFmtId="0" fontId="234" fillId="0" borderId="0" xfId="0" applyFont="1" applyBorder="1" applyAlignment="1">
      <alignment horizontal="center" vertical="center" wrapText="1"/>
    </xf>
    <xf numFmtId="166" fontId="235" fillId="0" borderId="0" xfId="0" applyNumberFormat="1" applyFont="1" applyBorder="1" applyAlignment="1">
      <alignment horizontal="right"/>
    </xf>
    <xf numFmtId="166" fontId="237" fillId="0" borderId="0" xfId="0" applyNumberFormat="1" applyFont="1" applyBorder="1" applyAlignment="1">
      <alignment horizontal="right"/>
    </xf>
    <xf numFmtId="166" fontId="238" fillId="0" borderId="0" xfId="0" applyNumberFormat="1" applyFont="1" applyBorder="1" applyAlignment="1">
      <alignment horizontal="right"/>
    </xf>
    <xf numFmtId="0" fontId="234" fillId="0" borderId="15" xfId="0" applyFont="1" applyBorder="1" applyAlignment="1">
      <alignment horizontal="center"/>
    </xf>
    <xf numFmtId="0" fontId="234" fillId="0" borderId="8" xfId="0" applyFont="1" applyBorder="1" applyAlignment="1">
      <alignment horizontal="center" vertical="center" wrapText="1"/>
    </xf>
    <xf numFmtId="166" fontId="237" fillId="0" borderId="10" xfId="0" applyNumberFormat="1" applyFont="1" applyBorder="1" applyAlignment="1">
      <alignment horizontal="right"/>
    </xf>
    <xf numFmtId="166" fontId="235" fillId="0" borderId="10" xfId="0" applyNumberFormat="1" applyFont="1" applyBorder="1" applyAlignment="1">
      <alignment horizontal="right"/>
    </xf>
    <xf numFmtId="166" fontId="237" fillId="0" borderId="12" xfId="0" applyNumberFormat="1" applyFont="1" applyBorder="1" applyAlignment="1">
      <alignment horizontal="right"/>
    </xf>
    <xf numFmtId="166" fontId="238" fillId="0" borderId="9" xfId="0" applyNumberFormat="1" applyFont="1" applyBorder="1" applyAlignment="1">
      <alignment horizontal="right"/>
    </xf>
    <xf numFmtId="0" fontId="234" fillId="0" borderId="0" xfId="0" applyFont="1" applyBorder="1" applyAlignment="1">
      <alignment horizontal="center" vertical="center" wrapText="1"/>
    </xf>
    <xf numFmtId="0" fontId="240" fillId="0" borderId="0" xfId="0" applyFont="1"/>
    <xf numFmtId="0" fontId="234" fillId="0" borderId="9" xfId="0" applyFont="1" applyBorder="1" applyAlignment="1">
      <alignment horizontal="center" vertical="center" wrapText="1"/>
    </xf>
    <xf numFmtId="0" fontId="241" fillId="0" borderId="0" xfId="0" applyFont="1"/>
    <xf numFmtId="169" fontId="230" fillId="0" borderId="19" xfId="1" applyNumberFormat="1" applyFont="1" applyBorder="1" applyAlignment="1">
      <alignment horizontal="right" vertical="center"/>
    </xf>
    <xf numFmtId="0" fontId="241" fillId="0" borderId="0" xfId="0" applyFont="1" applyAlignment="1"/>
    <xf numFmtId="0" fontId="230" fillId="0" borderId="10" xfId="0" applyFont="1" applyBorder="1" applyAlignment="1">
      <alignment horizontal="right" vertical="center"/>
    </xf>
    <xf numFmtId="166" fontId="241" fillId="0" borderId="0" xfId="0" applyNumberFormat="1" applyFont="1" applyAlignment="1"/>
    <xf numFmtId="0" fontId="242" fillId="0" borderId="0" xfId="0" applyFont="1" applyAlignment="1">
      <alignment horizontal="center"/>
    </xf>
    <xf numFmtId="0" fontId="232" fillId="0" borderId="0" xfId="0" applyFont="1" applyBorder="1" applyAlignment="1">
      <alignment horizontal="center"/>
    </xf>
    <xf numFmtId="0" fontId="23" fillId="0" borderId="19" xfId="0" applyFont="1" applyBorder="1" applyAlignment="1">
      <alignment vertical="center"/>
    </xf>
    <xf numFmtId="0" fontId="230" fillId="0" borderId="19" xfId="0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vertical="center"/>
    </xf>
    <xf numFmtId="169" fontId="184" fillId="0" borderId="13" xfId="1" applyNumberFormat="1" applyFont="1" applyBorder="1" applyAlignment="1">
      <alignment horizontal="right" vertical="center"/>
    </xf>
    <xf numFmtId="166" fontId="91" fillId="0" borderId="13" xfId="0" applyNumberFormat="1" applyFont="1" applyBorder="1" applyAlignment="1">
      <alignment horizontal="right" vertical="center"/>
    </xf>
    <xf numFmtId="169" fontId="230" fillId="0" borderId="13" xfId="1" applyNumberFormat="1" applyFont="1" applyBorder="1" applyAlignment="1">
      <alignment horizontal="right" vertical="center"/>
    </xf>
    <xf numFmtId="168" fontId="91" fillId="0" borderId="13" xfId="0" applyNumberFormat="1" applyFont="1" applyBorder="1" applyAlignment="1">
      <alignment horizontal="right" vertical="center"/>
    </xf>
    <xf numFmtId="168" fontId="98" fillId="0" borderId="13" xfId="0" applyNumberFormat="1" applyFont="1" applyBorder="1" applyAlignment="1">
      <alignment horizontal="right" vertical="center"/>
    </xf>
    <xf numFmtId="0" fontId="230" fillId="0" borderId="13" xfId="0" applyFont="1" applyBorder="1" applyAlignment="1">
      <alignment horizontal="right" vertical="center"/>
    </xf>
    <xf numFmtId="0" fontId="91" fillId="0" borderId="13" xfId="0" applyFont="1" applyBorder="1" applyAlignment="1">
      <alignment horizontal="right" vertical="center"/>
    </xf>
    <xf numFmtId="169" fontId="230" fillId="0" borderId="5" xfId="1" applyNumberFormat="1" applyFont="1" applyFill="1" applyBorder="1" applyAlignment="1">
      <alignment horizontal="right" vertical="center"/>
    </xf>
    <xf numFmtId="166" fontId="243" fillId="0" borderId="0" xfId="0" applyNumberFormat="1" applyFont="1" applyAlignment="1"/>
    <xf numFmtId="0" fontId="28" fillId="0" borderId="27" xfId="0" applyFont="1" applyBorder="1"/>
    <xf numFmtId="169" fontId="23" fillId="0" borderId="10" xfId="1" applyNumberFormat="1" applyFont="1" applyBorder="1" applyAlignment="1">
      <alignment horizontal="right" vertical="center"/>
    </xf>
    <xf numFmtId="170" fontId="23" fillId="0" borderId="10" xfId="0" applyNumberFormat="1" applyFont="1" applyBorder="1" applyAlignment="1">
      <alignment horizontal="center" vertical="center"/>
    </xf>
    <xf numFmtId="169" fontId="23" fillId="0" borderId="10" xfId="1" applyNumberFormat="1" applyFont="1" applyFill="1" applyBorder="1" applyAlignment="1">
      <alignment horizontal="right" vertical="center"/>
    </xf>
    <xf numFmtId="169" fontId="23" fillId="0" borderId="19" xfId="1" applyNumberFormat="1" applyFont="1" applyBorder="1" applyAlignment="1">
      <alignment horizontal="right" vertical="center"/>
    </xf>
    <xf numFmtId="169" fontId="23" fillId="0" borderId="10" xfId="0" applyNumberFormat="1" applyFont="1" applyBorder="1" applyAlignment="1">
      <alignment horizontal="center" vertical="center"/>
    </xf>
    <xf numFmtId="169" fontId="24" fillId="0" borderId="5" xfId="1" applyNumberFormat="1" applyFont="1" applyBorder="1" applyAlignment="1">
      <alignment horizontal="right" vertical="center"/>
    </xf>
    <xf numFmtId="169" fontId="24" fillId="0" borderId="5" xfId="1" applyNumberFormat="1" applyFont="1" applyBorder="1" applyAlignment="1">
      <alignment horizontal="center" vertical="center"/>
    </xf>
    <xf numFmtId="0" fontId="46" fillId="0" borderId="0" xfId="0" applyFont="1"/>
    <xf numFmtId="0" fontId="100" fillId="0" borderId="10" xfId="0" applyFont="1" applyBorder="1" applyAlignment="1">
      <alignment vertical="center" wrapText="1"/>
    </xf>
    <xf numFmtId="0" fontId="161" fillId="0" borderId="5" xfId="1" applyNumberFormat="1" applyFont="1" applyBorder="1" applyAlignment="1">
      <alignment horizontal="center" vertical="center"/>
    </xf>
    <xf numFmtId="0" fontId="244" fillId="0" borderId="5" xfId="0" applyFont="1" applyBorder="1" applyAlignment="1">
      <alignment horizontal="center" vertical="center" wrapText="1"/>
    </xf>
    <xf numFmtId="169" fontId="245" fillId="0" borderId="0" xfId="1" applyNumberFormat="1" applyFont="1" applyAlignment="1"/>
    <xf numFmtId="0" fontId="203" fillId="0" borderId="30" xfId="0" applyFont="1" applyBorder="1" applyAlignment="1">
      <alignment vertical="center" wrapText="1"/>
    </xf>
    <xf numFmtId="0" fontId="203" fillId="0" borderId="31" xfId="0" applyFont="1" applyBorder="1" applyAlignment="1">
      <alignment vertical="center" wrapText="1"/>
    </xf>
    <xf numFmtId="0" fontId="234" fillId="0" borderId="32" xfId="0" applyFont="1" applyBorder="1" applyAlignment="1">
      <alignment horizontal="center" vertical="center" wrapText="1"/>
    </xf>
    <xf numFmtId="0" fontId="234" fillId="0" borderId="14" xfId="0" applyFont="1" applyBorder="1" applyAlignment="1">
      <alignment horizontal="center" vertical="center" wrapText="1"/>
    </xf>
    <xf numFmtId="166" fontId="23" fillId="0" borderId="5" xfId="0" applyNumberFormat="1" applyFont="1" applyFill="1" applyBorder="1" applyAlignment="1">
      <alignment horizontal="center" vertical="center" wrapText="1"/>
    </xf>
    <xf numFmtId="168" fontId="8" fillId="0" borderId="0" xfId="0" applyNumberFormat="1" applyFont="1" applyAlignment="1">
      <alignment horizontal="center"/>
    </xf>
    <xf numFmtId="168" fontId="186" fillId="0" borderId="2" xfId="0" applyNumberFormat="1" applyFont="1" applyFill="1" applyBorder="1" applyAlignment="1">
      <alignment horizontal="right" vertical="center"/>
    </xf>
    <xf numFmtId="169" fontId="156" fillId="0" borderId="2" xfId="1" applyNumberFormat="1" applyFont="1" applyBorder="1" applyAlignment="1">
      <alignment horizontal="center" vertical="center" wrapText="1"/>
    </xf>
    <xf numFmtId="169" fontId="156" fillId="0" borderId="6" xfId="1" applyNumberFormat="1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169" fontId="156" fillId="0" borderId="9" xfId="1" applyNumberFormat="1" applyFont="1" applyBorder="1" applyAlignment="1">
      <alignment horizontal="center" vertical="center" wrapText="1"/>
    </xf>
    <xf numFmtId="166" fontId="170" fillId="0" borderId="9" xfId="0" applyNumberFormat="1" applyFont="1" applyBorder="1" applyAlignment="1">
      <alignment horizontal="right" vertical="center" wrapText="1"/>
    </xf>
    <xf numFmtId="0" fontId="161" fillId="0" borderId="9" xfId="0" applyFont="1" applyBorder="1" applyAlignment="1">
      <alignment horizontal="center" vertical="center" wrapText="1"/>
    </xf>
    <xf numFmtId="169" fontId="156" fillId="0" borderId="2" xfId="1" applyNumberFormat="1" applyFont="1" applyBorder="1" applyAlignment="1">
      <alignment horizontal="center" vertical="center" wrapText="1"/>
    </xf>
    <xf numFmtId="0" fontId="170" fillId="0" borderId="5" xfId="0" applyFont="1" applyBorder="1" applyAlignment="1">
      <alignment horizontal="center" vertical="center" wrapText="1"/>
    </xf>
    <xf numFmtId="0" fontId="160" fillId="0" borderId="5" xfId="0" applyFont="1" applyBorder="1" applyAlignment="1">
      <alignment horizontal="center" vertical="center" wrapText="1"/>
    </xf>
    <xf numFmtId="166" fontId="160" fillId="0" borderId="11" xfId="0" applyNumberFormat="1" applyFont="1" applyBorder="1" applyAlignment="1">
      <alignment vertical="center" wrapText="1"/>
    </xf>
    <xf numFmtId="169" fontId="160" fillId="0" borderId="11" xfId="1" applyNumberFormat="1" applyFont="1" applyFill="1" applyBorder="1" applyAlignment="1">
      <alignment vertical="center" wrapText="1"/>
    </xf>
    <xf numFmtId="166" fontId="160" fillId="0" borderId="11" xfId="0" applyNumberFormat="1" applyFont="1" applyFill="1" applyBorder="1" applyAlignment="1">
      <alignment horizontal="center" vertical="center" wrapText="1"/>
    </xf>
    <xf numFmtId="166" fontId="160" fillId="0" borderId="19" xfId="0" applyNumberFormat="1" applyFont="1" applyBorder="1" applyAlignment="1">
      <alignment vertical="center" wrapText="1"/>
    </xf>
    <xf numFmtId="169" fontId="160" fillId="0" borderId="19" xfId="1" applyNumberFormat="1" applyFont="1" applyFill="1" applyBorder="1" applyAlignment="1">
      <alignment vertical="center" wrapText="1"/>
    </xf>
    <xf numFmtId="166" fontId="160" fillId="0" borderId="19" xfId="0" applyNumberFormat="1" applyFont="1" applyFill="1" applyBorder="1" applyAlignment="1">
      <alignment horizontal="center" vertical="center" wrapText="1"/>
    </xf>
    <xf numFmtId="166" fontId="160" fillId="0" borderId="12" xfId="0" applyNumberFormat="1" applyFont="1" applyBorder="1" applyAlignment="1">
      <alignment vertical="center" wrapText="1"/>
    </xf>
    <xf numFmtId="169" fontId="160" fillId="0" borderId="13" xfId="1" applyNumberFormat="1" applyFont="1" applyFill="1" applyBorder="1" applyAlignment="1">
      <alignment vertical="center" wrapText="1"/>
    </xf>
    <xf numFmtId="166" fontId="160" fillId="0" borderId="13" xfId="0" applyNumberFormat="1" applyFont="1" applyFill="1" applyBorder="1" applyAlignment="1">
      <alignment horizontal="center" vertical="center" wrapText="1"/>
    </xf>
    <xf numFmtId="0" fontId="171" fillId="0" borderId="9" xfId="0" applyFont="1" applyBorder="1" applyAlignment="1">
      <alignment horizontal="center" vertical="center" wrapText="1"/>
    </xf>
    <xf numFmtId="0" fontId="171" fillId="0" borderId="15" xfId="0" applyFont="1" applyBorder="1" applyAlignment="1">
      <alignment horizontal="center" vertical="center" wrapText="1"/>
    </xf>
    <xf numFmtId="0" fontId="171" fillId="0" borderId="24" xfId="0" applyFont="1" applyBorder="1" applyAlignment="1">
      <alignment horizontal="center" vertical="center" wrapText="1"/>
    </xf>
    <xf numFmtId="1" fontId="35" fillId="0" borderId="19" xfId="1" applyNumberFormat="1" applyFont="1" applyFill="1" applyBorder="1" applyAlignment="1">
      <alignment vertical="center"/>
    </xf>
    <xf numFmtId="0" fontId="23" fillId="0" borderId="0" xfId="3" applyFont="1" applyFill="1"/>
    <xf numFmtId="0" fontId="39" fillId="0" borderId="2" xfId="6" applyFont="1" applyFill="1" applyBorder="1" applyAlignment="1">
      <alignment horizontal="center" vertical="center"/>
    </xf>
    <xf numFmtId="0" fontId="39" fillId="0" borderId="2" xfId="6" applyFont="1" applyFill="1" applyBorder="1" applyAlignment="1">
      <alignment vertical="center" wrapText="1"/>
    </xf>
    <xf numFmtId="167" fontId="170" fillId="0" borderId="18" xfId="0" applyNumberFormat="1" applyFont="1" applyBorder="1" applyAlignment="1">
      <alignment horizontal="center" vertical="center" wrapText="1"/>
    </xf>
    <xf numFmtId="3" fontId="170" fillId="0" borderId="18" xfId="0" applyNumberFormat="1" applyFont="1" applyFill="1" applyBorder="1" applyAlignment="1">
      <alignment horizontal="center" vertical="center" wrapText="1"/>
    </xf>
    <xf numFmtId="166" fontId="170" fillId="0" borderId="18" xfId="0" applyNumberFormat="1" applyFont="1" applyBorder="1" applyAlignment="1">
      <alignment horizontal="right" vertical="center" wrapText="1"/>
    </xf>
    <xf numFmtId="3" fontId="170" fillId="0" borderId="18" xfId="0" applyNumberFormat="1" applyFont="1" applyBorder="1" applyAlignment="1">
      <alignment horizontal="right" vertical="center" wrapText="1"/>
    </xf>
    <xf numFmtId="3" fontId="170" fillId="0" borderId="18" xfId="0" applyNumberFormat="1" applyFont="1" applyBorder="1" applyAlignment="1">
      <alignment horizontal="center" vertical="center" wrapText="1"/>
    </xf>
    <xf numFmtId="166" fontId="170" fillId="0" borderId="18" xfId="0" applyNumberFormat="1" applyFont="1" applyBorder="1" applyAlignment="1">
      <alignment horizontal="center" vertical="center" wrapText="1"/>
    </xf>
    <xf numFmtId="169" fontId="188" fillId="0" borderId="2" xfId="1" applyNumberFormat="1" applyFont="1" applyBorder="1" applyAlignment="1">
      <alignment horizontal="center" vertical="center" wrapText="1"/>
    </xf>
    <xf numFmtId="169" fontId="188" fillId="0" borderId="2" xfId="1" applyNumberFormat="1" applyFont="1" applyBorder="1" applyAlignment="1">
      <alignment vertical="center" wrapText="1"/>
    </xf>
    <xf numFmtId="169" fontId="170" fillId="0" borderId="2" xfId="1" applyNumberFormat="1" applyFont="1" applyBorder="1" applyAlignment="1">
      <alignment horizontal="center" vertical="center" wrapText="1"/>
    </xf>
    <xf numFmtId="169" fontId="170" fillId="0" borderId="2" xfId="1" applyNumberFormat="1" applyFont="1" applyBorder="1" applyAlignment="1">
      <alignment vertical="center" wrapText="1"/>
    </xf>
    <xf numFmtId="169" fontId="246" fillId="0" borderId="2" xfId="1" applyNumberFormat="1" applyFont="1" applyFill="1" applyBorder="1" applyAlignment="1">
      <alignment horizontal="right" vertical="center"/>
    </xf>
    <xf numFmtId="169" fontId="247" fillId="0" borderId="2" xfId="1" applyNumberFormat="1" applyFont="1" applyFill="1" applyBorder="1" applyAlignment="1">
      <alignment horizontal="right" vertical="center"/>
    </xf>
    <xf numFmtId="169" fontId="247" fillId="0" borderId="18" xfId="1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0" fontId="102" fillId="0" borderId="0" xfId="0" applyFont="1" applyFill="1" applyAlignment="1">
      <alignment vertical="center"/>
    </xf>
    <xf numFmtId="0" fontId="103" fillId="0" borderId="15" xfId="0" applyFont="1" applyFill="1" applyBorder="1" applyAlignment="1">
      <alignment horizontal="center" vertical="center" wrapText="1"/>
    </xf>
    <xf numFmtId="0" fontId="103" fillId="0" borderId="5" xfId="0" applyFont="1" applyFill="1" applyBorder="1" applyAlignment="1">
      <alignment horizontal="center" vertical="center" wrapText="1"/>
    </xf>
    <xf numFmtId="0" fontId="64" fillId="0" borderId="0" xfId="0" applyFont="1" applyFill="1" applyAlignment="1">
      <alignment horizontal="center" vertical="center" wrapText="1"/>
    </xf>
    <xf numFmtId="0" fontId="44" fillId="0" borderId="0" xfId="0" applyFont="1" applyFill="1" applyAlignment="1">
      <alignment horizontal="center" vertical="center" wrapText="1"/>
    </xf>
    <xf numFmtId="0" fontId="103" fillId="0" borderId="9" xfId="0" applyFont="1" applyFill="1" applyBorder="1" applyAlignment="1">
      <alignment horizontal="center" vertical="center" wrapText="1"/>
    </xf>
    <xf numFmtId="0" fontId="105" fillId="0" borderId="8" xfId="0" applyFont="1" applyFill="1" applyBorder="1" applyAlignment="1">
      <alignment horizontal="center" vertical="center" wrapText="1"/>
    </xf>
    <xf numFmtId="0" fontId="105" fillId="0" borderId="15" xfId="0" applyFont="1" applyFill="1" applyBorder="1" applyAlignment="1">
      <alignment horizontal="center" vertical="center" wrapText="1"/>
    </xf>
    <xf numFmtId="0" fontId="105" fillId="0" borderId="8" xfId="0" quotePrefix="1" applyFont="1" applyFill="1" applyBorder="1" applyAlignment="1">
      <alignment horizontal="center" vertical="center" wrapText="1"/>
    </xf>
    <xf numFmtId="0" fontId="105" fillId="0" borderId="15" xfId="0" quotePrefix="1" applyFont="1" applyFill="1" applyBorder="1" applyAlignment="1">
      <alignment horizontal="center" vertical="center" wrapText="1"/>
    </xf>
    <xf numFmtId="0" fontId="105" fillId="0" borderId="33" xfId="0" applyFont="1" applyFill="1" applyBorder="1" applyAlignment="1">
      <alignment horizontal="center" vertical="center" wrapText="1"/>
    </xf>
    <xf numFmtId="0" fontId="105" fillId="0" borderId="0" xfId="0" applyFont="1" applyFill="1" applyAlignment="1">
      <alignment horizontal="center" vertical="center" wrapText="1"/>
    </xf>
    <xf numFmtId="0" fontId="106" fillId="0" borderId="0" xfId="0" applyFont="1" applyFill="1" applyAlignment="1">
      <alignment horizontal="center" vertical="center" wrapText="1"/>
    </xf>
    <xf numFmtId="3" fontId="107" fillId="6" borderId="2" xfId="0" applyNumberFormat="1" applyFont="1" applyFill="1" applyBorder="1" applyAlignment="1">
      <alignment horizontal="center" vertical="center"/>
    </xf>
    <xf numFmtId="3" fontId="39" fillId="6" borderId="2" xfId="0" applyNumberFormat="1" applyFont="1" applyFill="1" applyBorder="1" applyAlignment="1">
      <alignment vertical="center" wrapText="1"/>
    </xf>
    <xf numFmtId="168" fontId="107" fillId="6" borderId="2" xfId="1" applyNumberFormat="1" applyFont="1" applyFill="1" applyBorder="1" applyAlignment="1">
      <alignment horizontal="center" vertical="center"/>
    </xf>
    <xf numFmtId="165" fontId="107" fillId="6" borderId="2" xfId="1" applyNumberFormat="1" applyFont="1" applyFill="1" applyBorder="1" applyAlignment="1">
      <alignment horizontal="right" vertical="center" wrapText="1"/>
    </xf>
    <xf numFmtId="168" fontId="107" fillId="6" borderId="2" xfId="1" applyNumberFormat="1" applyFont="1" applyFill="1" applyBorder="1" applyAlignment="1">
      <alignment horizontal="right" vertical="center" wrapText="1"/>
    </xf>
    <xf numFmtId="165" fontId="39" fillId="6" borderId="2" xfId="1" applyNumberFormat="1" applyFont="1" applyFill="1" applyBorder="1" applyAlignment="1">
      <alignment horizontal="right" vertical="center" wrapText="1"/>
    </xf>
    <xf numFmtId="168" fontId="39" fillId="6" borderId="2" xfId="1" applyNumberFormat="1" applyFont="1" applyFill="1" applyBorder="1" applyAlignment="1">
      <alignment horizontal="right" vertical="center" wrapText="1"/>
    </xf>
    <xf numFmtId="165" fontId="39" fillId="6" borderId="2" xfId="1" quotePrefix="1" applyNumberFormat="1" applyFont="1" applyFill="1" applyBorder="1" applyAlignment="1">
      <alignment horizontal="right" vertical="center" wrapText="1"/>
    </xf>
    <xf numFmtId="165" fontId="39" fillId="6" borderId="2" xfId="1" applyNumberFormat="1" applyFont="1" applyFill="1" applyBorder="1" applyAlignment="1">
      <alignment horizontal="center" vertical="center" wrapText="1"/>
    </xf>
    <xf numFmtId="3" fontId="107" fillId="0" borderId="2" xfId="0" applyNumberFormat="1" applyFont="1" applyFill="1" applyBorder="1" applyAlignment="1">
      <alignment horizontal="center" vertical="center"/>
    </xf>
    <xf numFmtId="3" fontId="39" fillId="0" borderId="2" xfId="0" applyNumberFormat="1" applyFont="1" applyFill="1" applyBorder="1" applyAlignment="1">
      <alignment vertical="center" wrapText="1"/>
    </xf>
    <xf numFmtId="168" fontId="107" fillId="0" borderId="2" xfId="1" applyNumberFormat="1" applyFont="1" applyFill="1" applyBorder="1" applyAlignment="1">
      <alignment horizontal="center" vertical="center"/>
    </xf>
    <xf numFmtId="168" fontId="107" fillId="0" borderId="2" xfId="1" applyNumberFormat="1" applyFont="1" applyFill="1" applyBorder="1" applyAlignment="1">
      <alignment horizontal="right" vertical="center" wrapText="1"/>
    </xf>
    <xf numFmtId="169" fontId="107" fillId="0" borderId="2" xfId="1" applyNumberFormat="1" applyFont="1" applyFill="1" applyBorder="1" applyAlignment="1">
      <alignment horizontal="right" vertical="center" wrapText="1"/>
    </xf>
    <xf numFmtId="165" fontId="107" fillId="0" borderId="2" xfId="1" applyNumberFormat="1" applyFont="1" applyFill="1" applyBorder="1" applyAlignment="1">
      <alignment horizontal="right" vertical="center" wrapText="1"/>
    </xf>
    <xf numFmtId="165" fontId="39" fillId="0" borderId="2" xfId="1" applyNumberFormat="1" applyFont="1" applyFill="1" applyBorder="1" applyAlignment="1">
      <alignment horizontal="right" vertical="center" wrapText="1"/>
    </xf>
    <xf numFmtId="165" fontId="39" fillId="0" borderId="2" xfId="1" quotePrefix="1" applyNumberFormat="1" applyFont="1" applyFill="1" applyBorder="1" applyAlignment="1">
      <alignment horizontal="right" vertical="center" wrapText="1"/>
    </xf>
    <xf numFmtId="168" fontId="39" fillId="0" borderId="2" xfId="1" applyNumberFormat="1" applyFont="1" applyFill="1" applyBorder="1" applyAlignment="1">
      <alignment horizontal="right" vertical="center" wrapText="1"/>
    </xf>
    <xf numFmtId="165" fontId="39" fillId="0" borderId="2" xfId="1" applyNumberFormat="1" applyFont="1" applyFill="1" applyBorder="1" applyAlignment="1">
      <alignment horizontal="center" vertical="center" wrapText="1"/>
    </xf>
    <xf numFmtId="165" fontId="107" fillId="0" borderId="2" xfId="1" applyFont="1" applyFill="1" applyBorder="1" applyAlignment="1">
      <alignment vertical="center"/>
    </xf>
    <xf numFmtId="0" fontId="64" fillId="0" borderId="26" xfId="0" applyFont="1" applyFill="1" applyBorder="1" applyAlignment="1">
      <alignment vertical="center"/>
    </xf>
    <xf numFmtId="0" fontId="64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169" fontId="39" fillId="0" borderId="2" xfId="1" applyNumberFormat="1" applyFont="1" applyFill="1" applyBorder="1" applyAlignment="1">
      <alignment horizontal="center" vertical="center" wrapText="1"/>
    </xf>
    <xf numFmtId="3" fontId="39" fillId="0" borderId="2" xfId="0" applyNumberFormat="1" applyFont="1" applyFill="1" applyBorder="1" applyAlignment="1">
      <alignment horizontal="center" vertical="center"/>
    </xf>
    <xf numFmtId="168" fontId="39" fillId="0" borderId="2" xfId="1" applyNumberFormat="1" applyFont="1" applyFill="1" applyBorder="1" applyAlignment="1">
      <alignment horizontal="center" vertical="center"/>
    </xf>
    <xf numFmtId="165" fontId="39" fillId="0" borderId="2" xfId="1" applyFont="1" applyFill="1" applyBorder="1" applyAlignment="1">
      <alignment horizontal="right" vertical="center" wrapText="1"/>
    </xf>
    <xf numFmtId="166" fontId="39" fillId="0" borderId="2" xfId="3" applyNumberFormat="1" applyFont="1" applyFill="1" applyBorder="1" applyAlignment="1">
      <alignment horizontal="right" vertical="center"/>
    </xf>
    <xf numFmtId="165" fontId="39" fillId="0" borderId="2" xfId="1" applyFont="1" applyFill="1" applyBorder="1" applyAlignment="1">
      <alignment horizontal="center" vertical="center" wrapText="1"/>
    </xf>
    <xf numFmtId="165" fontId="39" fillId="0" borderId="2" xfId="1" applyFont="1" applyFill="1" applyBorder="1" applyAlignment="1">
      <alignment vertical="center"/>
    </xf>
    <xf numFmtId="0" fontId="46" fillId="0" borderId="26" xfId="0" applyFont="1" applyFill="1" applyBorder="1" applyAlignment="1">
      <alignment vertical="center"/>
    </xf>
    <xf numFmtId="0" fontId="46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3" fontId="39" fillId="6" borderId="2" xfId="0" applyNumberFormat="1" applyFont="1" applyFill="1" applyBorder="1" applyAlignment="1">
      <alignment horizontal="center" vertical="center"/>
    </xf>
    <xf numFmtId="168" fontId="39" fillId="6" borderId="2" xfId="1" applyNumberFormat="1" applyFont="1" applyFill="1" applyBorder="1" applyAlignment="1">
      <alignment horizontal="center" vertical="center"/>
    </xf>
    <xf numFmtId="4" fontId="39" fillId="6" borderId="2" xfId="0" applyNumberFormat="1" applyFont="1" applyFill="1" applyBorder="1" applyAlignment="1">
      <alignment horizontal="right" vertical="center"/>
    </xf>
    <xf numFmtId="169" fontId="39" fillId="6" borderId="2" xfId="1" applyNumberFormat="1" applyFont="1" applyFill="1" applyBorder="1" applyAlignment="1">
      <alignment horizontal="right" vertical="center" wrapText="1"/>
    </xf>
    <xf numFmtId="167" fontId="39" fillId="6" borderId="2" xfId="0" applyNumberFormat="1" applyFont="1" applyFill="1" applyBorder="1" applyAlignment="1">
      <alignment horizontal="right" vertical="center"/>
    </xf>
    <xf numFmtId="4" fontId="39" fillId="6" borderId="2" xfId="0" applyNumberFormat="1" applyFont="1" applyFill="1" applyBorder="1" applyAlignment="1">
      <alignment vertical="center" wrapText="1"/>
    </xf>
    <xf numFmtId="167" fontId="39" fillId="6" borderId="2" xfId="0" applyNumberFormat="1" applyFont="1" applyFill="1" applyBorder="1" applyAlignment="1">
      <alignment vertical="center" wrapText="1"/>
    </xf>
    <xf numFmtId="167" fontId="39" fillId="6" borderId="2" xfId="0" applyNumberFormat="1" applyFont="1" applyFill="1" applyBorder="1" applyAlignment="1">
      <alignment horizontal="center" vertical="center" wrapText="1"/>
    </xf>
    <xf numFmtId="165" fontId="39" fillId="6" borderId="2" xfId="1" applyFont="1" applyFill="1" applyBorder="1" applyAlignment="1">
      <alignment vertical="center"/>
    </xf>
    <xf numFmtId="0" fontId="46" fillId="6" borderId="26" xfId="0" applyFont="1" applyFill="1" applyBorder="1" applyAlignment="1">
      <alignment vertical="center"/>
    </xf>
    <xf numFmtId="0" fontId="46" fillId="6" borderId="0" xfId="0" applyFont="1" applyFill="1" applyAlignment="1">
      <alignment vertical="center"/>
    </xf>
    <xf numFmtId="0" fontId="29" fillId="6" borderId="0" xfId="0" applyFont="1" applyFill="1" applyAlignment="1">
      <alignment vertical="center"/>
    </xf>
    <xf numFmtId="167" fontId="39" fillId="0" borderId="2" xfId="0" applyNumberFormat="1" applyFont="1" applyFill="1" applyBorder="1" applyAlignment="1">
      <alignment horizontal="right" vertical="center"/>
    </xf>
    <xf numFmtId="167" fontId="39" fillId="0" borderId="2" xfId="0" applyNumberFormat="1" applyFont="1" applyFill="1" applyBorder="1" applyAlignment="1">
      <alignment vertical="center" wrapText="1"/>
    </xf>
    <xf numFmtId="167" fontId="39" fillId="0" borderId="2" xfId="0" applyNumberFormat="1" applyFont="1" applyFill="1" applyBorder="1" applyAlignment="1">
      <alignment horizontal="center" vertical="center" wrapText="1"/>
    </xf>
    <xf numFmtId="9" fontId="39" fillId="0" borderId="2" xfId="1" applyNumberFormat="1" applyFont="1" applyFill="1" applyBorder="1" applyAlignment="1">
      <alignment horizontal="center" vertical="center" wrapText="1"/>
    </xf>
    <xf numFmtId="3" fontId="39" fillId="0" borderId="2" xfId="0" applyNumberFormat="1" applyFont="1" applyFill="1" applyBorder="1" applyAlignment="1">
      <alignment horizontal="center" vertical="center" wrapText="1"/>
    </xf>
    <xf numFmtId="165" fontId="39" fillId="0" borderId="16" xfId="1" applyNumberFormat="1" applyFont="1" applyFill="1" applyBorder="1" applyAlignment="1">
      <alignment horizontal="right" vertical="center" wrapText="1"/>
    </xf>
    <xf numFmtId="165" fontId="39" fillId="0" borderId="16" xfId="1" applyFont="1" applyFill="1" applyBorder="1" applyAlignment="1">
      <alignment vertical="center"/>
    </xf>
    <xf numFmtId="0" fontId="46" fillId="0" borderId="34" xfId="0" applyFont="1" applyFill="1" applyBorder="1" applyAlignment="1">
      <alignment vertical="center"/>
    </xf>
    <xf numFmtId="3" fontId="39" fillId="0" borderId="6" xfId="0" applyNumberFormat="1" applyFont="1" applyFill="1" applyBorder="1" applyAlignment="1">
      <alignment vertical="center" wrapText="1"/>
    </xf>
    <xf numFmtId="3" fontId="39" fillId="0" borderId="6" xfId="0" applyNumberFormat="1" applyFont="1" applyFill="1" applyBorder="1" applyAlignment="1">
      <alignment horizontal="center" vertical="center" wrapText="1"/>
    </xf>
    <xf numFmtId="165" fontId="107" fillId="0" borderId="0" xfId="1" applyNumberFormat="1" applyFont="1" applyFill="1" applyBorder="1" applyAlignment="1">
      <alignment horizontal="right" vertical="center" wrapText="1"/>
    </xf>
    <xf numFmtId="165" fontId="107" fillId="0" borderId="0" xfId="1" applyFont="1" applyFill="1" applyBorder="1" applyAlignment="1">
      <alignment vertical="center"/>
    </xf>
    <xf numFmtId="0" fontId="64" fillId="0" borderId="0" xfId="0" applyFont="1" applyFill="1" applyBorder="1" applyAlignment="1">
      <alignment vertical="center"/>
    </xf>
    <xf numFmtId="3" fontId="46" fillId="0" borderId="0" xfId="0" applyNumberFormat="1" applyFont="1" applyFill="1" applyBorder="1" applyAlignment="1">
      <alignment horizontal="center" vertical="center"/>
    </xf>
    <xf numFmtId="165" fontId="39" fillId="0" borderId="0" xfId="1" applyNumberFormat="1" applyFont="1" applyFill="1" applyBorder="1" applyAlignment="1">
      <alignment horizontal="right" vertical="center" wrapText="1"/>
    </xf>
    <xf numFmtId="165" fontId="39" fillId="0" borderId="0" xfId="1" applyFont="1" applyFill="1" applyBorder="1" applyAlignment="1">
      <alignment vertical="center"/>
    </xf>
    <xf numFmtId="0" fontId="46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165" fontId="23" fillId="0" borderId="0" xfId="1" applyFont="1" applyFill="1" applyAlignment="1">
      <alignment vertical="center"/>
    </xf>
    <xf numFmtId="165" fontId="23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vertical="center"/>
    </xf>
    <xf numFmtId="0" fontId="160" fillId="0" borderId="5" xfId="0" applyFont="1" applyBorder="1" applyAlignment="1">
      <alignment horizontal="center" vertical="center" wrapText="1"/>
    </xf>
    <xf numFmtId="0" fontId="170" fillId="0" borderId="5" xfId="0" applyFont="1" applyBorder="1" applyAlignment="1">
      <alignment horizontal="center" vertical="center" wrapText="1"/>
    </xf>
    <xf numFmtId="3" fontId="23" fillId="0" borderId="0" xfId="3" applyNumberFormat="1" applyFont="1" applyFill="1"/>
    <xf numFmtId="0" fontId="39" fillId="0" borderId="2" xfId="6" applyFont="1" applyFill="1" applyBorder="1" applyAlignment="1">
      <alignment horizontal="justify" vertical="center" wrapText="1"/>
    </xf>
    <xf numFmtId="0" fontId="248" fillId="0" borderId="0" xfId="0" applyFont="1"/>
    <xf numFmtId="0" fontId="43" fillId="6" borderId="0" xfId="0" applyFont="1" applyFill="1"/>
    <xf numFmtId="0" fontId="248" fillId="6" borderId="0" xfId="0" applyFont="1" applyFill="1"/>
    <xf numFmtId="0" fontId="39" fillId="6" borderId="2" xfId="6" applyFont="1" applyFill="1" applyBorder="1" applyAlignment="1">
      <alignment vertical="center" wrapText="1"/>
    </xf>
    <xf numFmtId="166" fontId="39" fillId="6" borderId="2" xfId="3" applyNumberFormat="1" applyFont="1" applyFill="1" applyBorder="1" applyAlignment="1">
      <alignment vertical="center"/>
    </xf>
    <xf numFmtId="0" fontId="39" fillId="6" borderId="2" xfId="3" applyFont="1" applyFill="1" applyBorder="1" applyAlignment="1">
      <alignment vertical="center"/>
    </xf>
    <xf numFmtId="169" fontId="166" fillId="0" borderId="0" xfId="1" applyNumberFormat="1" applyFont="1" applyFill="1" applyBorder="1" applyAlignment="1">
      <alignment horizontal="center" vertical="center" wrapText="1"/>
    </xf>
    <xf numFmtId="165" fontId="107" fillId="6" borderId="2" xfId="1" applyFont="1" applyFill="1" applyBorder="1" applyAlignment="1">
      <alignment vertical="center"/>
    </xf>
    <xf numFmtId="0" fontId="64" fillId="6" borderId="26" xfId="0" applyFont="1" applyFill="1" applyBorder="1" applyAlignment="1">
      <alignment vertical="center"/>
    </xf>
    <xf numFmtId="0" fontId="64" fillId="6" borderId="0" xfId="0" applyFont="1" applyFill="1" applyAlignment="1">
      <alignment vertical="center"/>
    </xf>
    <xf numFmtId="0" fontId="44" fillId="6" borderId="0" xfId="0" applyFont="1" applyFill="1" applyAlignment="1">
      <alignment vertical="center"/>
    </xf>
    <xf numFmtId="4" fontId="249" fillId="6" borderId="2" xfId="0" applyNumberFormat="1" applyFont="1" applyFill="1" applyBorder="1" applyAlignment="1">
      <alignment vertical="center" wrapText="1"/>
    </xf>
    <xf numFmtId="169" fontId="249" fillId="0" borderId="2" xfId="1" applyNumberFormat="1" applyFont="1" applyFill="1" applyBorder="1" applyAlignment="1">
      <alignment horizontal="right" vertical="center" wrapText="1"/>
    </xf>
    <xf numFmtId="3" fontId="249" fillId="0" borderId="6" xfId="0" applyNumberFormat="1" applyFont="1" applyFill="1" applyBorder="1" applyAlignment="1">
      <alignment vertical="center" wrapText="1"/>
    </xf>
    <xf numFmtId="3" fontId="249" fillId="0" borderId="6" xfId="0" applyNumberFormat="1" applyFont="1" applyFill="1" applyBorder="1" applyAlignment="1">
      <alignment horizontal="center" vertical="center" wrapText="1"/>
    </xf>
    <xf numFmtId="169" fontId="156" fillId="3" borderId="18" xfId="1" applyNumberFormat="1" applyFont="1" applyFill="1" applyBorder="1" applyAlignment="1">
      <alignment horizontal="right" vertical="center"/>
    </xf>
    <xf numFmtId="0" fontId="156" fillId="3" borderId="18" xfId="1" applyNumberFormat="1" applyFont="1" applyFill="1" applyBorder="1" applyAlignment="1">
      <alignment horizontal="right" vertical="center"/>
    </xf>
    <xf numFmtId="169" fontId="156" fillId="0" borderId="18" xfId="1" applyNumberFormat="1" applyFont="1" applyFill="1" applyBorder="1" applyAlignment="1">
      <alignment horizontal="center" vertical="center"/>
    </xf>
    <xf numFmtId="0" fontId="156" fillId="0" borderId="18" xfId="1" applyNumberFormat="1" applyFont="1" applyFill="1" applyBorder="1" applyAlignment="1">
      <alignment horizontal="center" vertical="center"/>
    </xf>
    <xf numFmtId="3" fontId="167" fillId="0" borderId="5" xfId="0" applyNumberFormat="1" applyFont="1" applyFill="1" applyBorder="1" applyAlignment="1">
      <alignment horizontal="center" vertical="center" wrapText="1"/>
    </xf>
    <xf numFmtId="3" fontId="170" fillId="0" borderId="2" xfId="3" applyNumberFormat="1" applyFont="1" applyFill="1" applyBorder="1" applyAlignment="1">
      <alignment vertical="center"/>
    </xf>
    <xf numFmtId="167" fontId="170" fillId="0" borderId="2" xfId="3" applyNumberFormat="1" applyFont="1" applyFill="1" applyBorder="1" applyAlignment="1">
      <alignment vertical="center"/>
    </xf>
    <xf numFmtId="169" fontId="187" fillId="7" borderId="2" xfId="1" applyNumberFormat="1" applyFont="1" applyFill="1" applyBorder="1" applyAlignment="1">
      <alignment horizontal="right" vertical="center"/>
    </xf>
    <xf numFmtId="169" fontId="186" fillId="0" borderId="6" xfId="1" applyNumberFormat="1" applyFont="1" applyFill="1" applyBorder="1" applyAlignment="1">
      <alignment horizontal="right" vertical="center"/>
    </xf>
    <xf numFmtId="169" fontId="185" fillId="0" borderId="2" xfId="1" applyNumberFormat="1" applyFont="1" applyFill="1" applyBorder="1" applyAlignment="1">
      <alignment horizontal="right" vertical="center"/>
    </xf>
    <xf numFmtId="169" fontId="186" fillId="0" borderId="18" xfId="1" applyNumberFormat="1" applyFont="1" applyFill="1" applyBorder="1" applyAlignment="1">
      <alignment horizontal="right" vertical="center"/>
    </xf>
    <xf numFmtId="0" fontId="185" fillId="0" borderId="5" xfId="0" applyFont="1" applyFill="1" applyBorder="1" applyAlignment="1">
      <alignment horizontal="center" vertical="center" wrapText="1"/>
    </xf>
    <xf numFmtId="169" fontId="170" fillId="0" borderId="5" xfId="1" applyNumberFormat="1" applyFont="1" applyBorder="1" applyAlignment="1">
      <alignment horizontal="center" vertical="center"/>
    </xf>
    <xf numFmtId="169" fontId="186" fillId="0" borderId="16" xfId="1" applyNumberFormat="1" applyFont="1" applyFill="1" applyBorder="1" applyAlignment="1">
      <alignment horizontal="right" vertical="center"/>
    </xf>
    <xf numFmtId="169" fontId="175" fillId="0" borderId="2" xfId="1" applyNumberFormat="1" applyFont="1" applyFill="1" applyBorder="1" applyAlignment="1">
      <alignment horizontal="center" vertical="center"/>
    </xf>
    <xf numFmtId="3" fontId="170" fillId="0" borderId="23" xfId="0" applyNumberFormat="1" applyFont="1" applyBorder="1" applyAlignment="1">
      <alignment horizontal="right"/>
    </xf>
    <xf numFmtId="169" fontId="170" fillId="0" borderId="2" xfId="1" applyNumberFormat="1" applyFont="1" applyFill="1" applyBorder="1" applyAlignment="1">
      <alignment horizontal="right" vertical="center"/>
    </xf>
    <xf numFmtId="0" fontId="170" fillId="0" borderId="23" xfId="0" applyFont="1" applyBorder="1" applyAlignment="1">
      <alignment horizontal="right"/>
    </xf>
    <xf numFmtId="0" fontId="250" fillId="0" borderId="5" xfId="0" applyFont="1" applyFill="1" applyBorder="1" applyAlignment="1">
      <alignment horizontal="center" vertical="center" wrapText="1"/>
    </xf>
    <xf numFmtId="169" fontId="175" fillId="0" borderId="2" xfId="1" applyNumberFormat="1" applyFont="1" applyFill="1" applyBorder="1" applyAlignment="1">
      <alignment horizontal="right" vertical="center"/>
    </xf>
    <xf numFmtId="0" fontId="170" fillId="0" borderId="5" xfId="0" applyFont="1" applyBorder="1" applyAlignment="1">
      <alignment horizontal="center" vertical="center" wrapText="1"/>
    </xf>
    <xf numFmtId="169" fontId="251" fillId="0" borderId="2" xfId="1" applyNumberFormat="1" applyFont="1" applyFill="1" applyBorder="1" applyAlignment="1">
      <alignment horizontal="right" vertical="center"/>
    </xf>
    <xf numFmtId="169" fontId="184" fillId="0" borderId="2" xfId="1" applyNumberFormat="1" applyFont="1" applyFill="1" applyBorder="1" applyAlignment="1">
      <alignment horizontal="right" vertical="center"/>
    </xf>
    <xf numFmtId="169" fontId="175" fillId="0" borderId="0" xfId="1" applyNumberFormat="1" applyFont="1" applyAlignment="1">
      <alignment vertical="center"/>
    </xf>
    <xf numFmtId="0" fontId="186" fillId="0" borderId="0" xfId="0" applyFont="1" applyAlignment="1">
      <alignment vertical="center"/>
    </xf>
    <xf numFmtId="0" fontId="185" fillId="6" borderId="5" xfId="0" applyFont="1" applyFill="1" applyBorder="1" applyAlignment="1">
      <alignment horizontal="center" vertical="center" wrapText="1"/>
    </xf>
    <xf numFmtId="0" fontId="168" fillId="0" borderId="0" xfId="0" applyFont="1" applyAlignment="1">
      <alignment horizontal="right"/>
    </xf>
    <xf numFmtId="169" fontId="55" fillId="0" borderId="11" xfId="0" applyNumberFormat="1" applyFont="1" applyBorder="1" applyAlignment="1">
      <alignment horizontal="center" vertical="center"/>
    </xf>
    <xf numFmtId="169" fontId="55" fillId="0" borderId="19" xfId="0" applyNumberFormat="1" applyFont="1" applyBorder="1" applyAlignment="1">
      <alignment horizontal="center" vertical="center"/>
    </xf>
    <xf numFmtId="169" fontId="55" fillId="0" borderId="8" xfId="0" applyNumberFormat="1" applyFont="1" applyBorder="1" applyAlignment="1">
      <alignment horizontal="center" vertical="center"/>
    </xf>
    <xf numFmtId="169" fontId="60" fillId="0" borderId="5" xfId="0" applyNumberFormat="1" applyFont="1" applyBorder="1" applyAlignment="1">
      <alignment horizontal="center" vertical="center"/>
    </xf>
    <xf numFmtId="0" fontId="156" fillId="0" borderId="5" xfId="0" applyFont="1" applyBorder="1" applyAlignment="1">
      <alignment horizontal="center" vertical="center" wrapText="1"/>
    </xf>
    <xf numFmtId="170" fontId="156" fillId="0" borderId="1" xfId="1" applyNumberFormat="1" applyFont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/>
    </xf>
    <xf numFmtId="0" fontId="61" fillId="0" borderId="2" xfId="0" applyFont="1" applyBorder="1" applyAlignment="1">
      <alignment vertical="center"/>
    </xf>
    <xf numFmtId="169" fontId="160" fillId="0" borderId="2" xfId="1" applyNumberFormat="1" applyFont="1" applyBorder="1" applyAlignment="1">
      <alignment horizontal="center" vertical="center"/>
    </xf>
    <xf numFmtId="166" fontId="160" fillId="0" borderId="2" xfId="0" applyNumberFormat="1" applyFont="1" applyBorder="1" applyAlignment="1">
      <alignment vertical="center"/>
    </xf>
    <xf numFmtId="169" fontId="160" fillId="0" borderId="2" xfId="1" applyNumberFormat="1" applyFont="1" applyBorder="1" applyAlignment="1">
      <alignment horizontal="right" vertical="center"/>
    </xf>
    <xf numFmtId="166" fontId="23" fillId="0" borderId="2" xfId="0" applyNumberFormat="1" applyFont="1" applyFill="1" applyBorder="1" applyAlignment="1">
      <alignment horizontal="right" vertical="center"/>
    </xf>
    <xf numFmtId="166" fontId="23" fillId="0" borderId="2" xfId="0" applyNumberFormat="1" applyFont="1" applyBorder="1" applyAlignment="1">
      <alignment horizontal="right" vertical="center"/>
    </xf>
    <xf numFmtId="169" fontId="160" fillId="0" borderId="18" xfId="1" applyNumberFormat="1" applyFont="1" applyBorder="1" applyAlignment="1">
      <alignment horizontal="center" vertical="center"/>
    </xf>
    <xf numFmtId="166" fontId="160" fillId="0" borderId="18" xfId="0" applyNumberFormat="1" applyFont="1" applyBorder="1" applyAlignment="1">
      <alignment vertical="center"/>
    </xf>
    <xf numFmtId="169" fontId="160" fillId="0" borderId="18" xfId="1" applyNumberFormat="1" applyFont="1" applyBorder="1" applyAlignment="1">
      <alignment horizontal="right" vertical="center"/>
    </xf>
    <xf numFmtId="166" fontId="23" fillId="0" borderId="18" xfId="0" applyNumberFormat="1" applyFont="1" applyFill="1" applyBorder="1" applyAlignment="1">
      <alignment horizontal="right" vertical="center"/>
    </xf>
    <xf numFmtId="166" fontId="23" fillId="0" borderId="18" xfId="0" applyNumberFormat="1" applyFont="1" applyBorder="1" applyAlignment="1">
      <alignment horizontal="right" vertical="center"/>
    </xf>
    <xf numFmtId="0" fontId="252" fillId="0" borderId="5" xfId="0" applyFont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 wrapText="1"/>
    </xf>
    <xf numFmtId="169" fontId="54" fillId="0" borderId="1" xfId="1" applyNumberFormat="1" applyFont="1" applyFill="1" applyBorder="1" applyAlignment="1">
      <alignment horizontal="right" vertical="center" wrapText="1"/>
    </xf>
    <xf numFmtId="169" fontId="46" fillId="0" borderId="1" xfId="1" applyNumberFormat="1" applyFont="1" applyFill="1" applyBorder="1" applyAlignment="1">
      <alignment horizontal="right" vertical="center" wrapText="1"/>
    </xf>
    <xf numFmtId="169" fontId="57" fillId="0" borderId="2" xfId="1" applyNumberFormat="1" applyFont="1" applyFill="1" applyBorder="1" applyAlignment="1">
      <alignment horizontal="right" vertical="center" wrapText="1"/>
    </xf>
    <xf numFmtId="0" fontId="1" fillId="0" borderId="2" xfId="0" applyFont="1" applyBorder="1"/>
    <xf numFmtId="169" fontId="109" fillId="0" borderId="2" xfId="1" applyNumberFormat="1" applyFont="1" applyFill="1" applyBorder="1" applyAlignment="1">
      <alignment horizontal="right" vertical="center"/>
    </xf>
    <xf numFmtId="0" fontId="38" fillId="0" borderId="35" xfId="0" applyFont="1" applyFill="1" applyBorder="1" applyAlignment="1">
      <alignment vertical="center" wrapText="1"/>
    </xf>
    <xf numFmtId="0" fontId="66" fillId="0" borderId="36" xfId="0" applyFont="1" applyFill="1" applyBorder="1" applyAlignment="1">
      <alignment vertical="center" wrapText="1"/>
    </xf>
    <xf numFmtId="0" fontId="80" fillId="0" borderId="36" xfId="0" applyFont="1" applyFill="1" applyBorder="1" applyAlignment="1">
      <alignment vertical="center" wrapText="1"/>
    </xf>
    <xf numFmtId="0" fontId="39" fillId="0" borderId="36" xfId="0" applyFont="1" applyFill="1" applyBorder="1" applyAlignment="1">
      <alignment vertical="center" wrapText="1"/>
    </xf>
    <xf numFmtId="0" fontId="73" fillId="0" borderId="36" xfId="0" applyFont="1" applyFill="1" applyBorder="1" applyAlignment="1">
      <alignment vertical="center" wrapText="1"/>
    </xf>
    <xf numFmtId="0" fontId="4" fillId="0" borderId="36" xfId="0" applyFont="1" applyFill="1" applyBorder="1" applyAlignment="1">
      <alignment vertical="center" wrapText="1"/>
    </xf>
    <xf numFmtId="0" fontId="90" fillId="0" borderId="36" xfId="0" applyFont="1" applyFill="1" applyBorder="1" applyAlignment="1">
      <alignment vertical="center" wrapText="1"/>
    </xf>
    <xf numFmtId="169" fontId="170" fillId="0" borderId="18" xfId="1" applyNumberFormat="1" applyFont="1" applyBorder="1" applyAlignment="1">
      <alignment horizontal="center" vertical="center" wrapText="1"/>
    </xf>
    <xf numFmtId="169" fontId="170" fillId="0" borderId="9" xfId="1" applyNumberFormat="1" applyFont="1" applyBorder="1" applyAlignment="1">
      <alignment horizontal="center" vertical="center" wrapText="1"/>
    </xf>
    <xf numFmtId="169" fontId="156" fillId="0" borderId="2" xfId="1" applyNumberFormat="1" applyFont="1" applyBorder="1" applyAlignment="1">
      <alignment horizontal="center" vertical="center" wrapText="1"/>
    </xf>
    <xf numFmtId="169" fontId="156" fillId="0" borderId="6" xfId="1" applyNumberFormat="1" applyFont="1" applyBorder="1" applyAlignment="1">
      <alignment horizontal="center" vertical="center" wrapText="1"/>
    </xf>
    <xf numFmtId="0" fontId="156" fillId="0" borderId="6" xfId="0" applyFont="1" applyBorder="1" applyAlignment="1">
      <alignment horizontal="center" vertical="center" wrapText="1"/>
    </xf>
    <xf numFmtId="166" fontId="156" fillId="0" borderId="2" xfId="0" applyNumberFormat="1" applyFont="1" applyBorder="1" applyAlignment="1">
      <alignment horizontal="center" vertical="center" wrapText="1"/>
    </xf>
    <xf numFmtId="166" fontId="156" fillId="0" borderId="6" xfId="0" applyNumberFormat="1" applyFont="1" applyBorder="1" applyAlignment="1">
      <alignment horizontal="center" vertical="center" wrapText="1"/>
    </xf>
    <xf numFmtId="0" fontId="80" fillId="0" borderId="37" xfId="0" applyFont="1" applyFill="1" applyBorder="1" applyAlignment="1">
      <alignment vertical="center" wrapText="1"/>
    </xf>
    <xf numFmtId="169" fontId="38" fillId="0" borderId="18" xfId="1" applyNumberFormat="1" applyFont="1" applyFill="1" applyBorder="1" applyAlignment="1">
      <alignment horizontal="right" vertical="center" wrapText="1"/>
    </xf>
    <xf numFmtId="169" fontId="83" fillId="0" borderId="18" xfId="1" applyNumberFormat="1" applyFont="1" applyFill="1" applyBorder="1" applyAlignment="1">
      <alignment horizontal="right" vertical="center"/>
    </xf>
    <xf numFmtId="169" fontId="64" fillId="0" borderId="18" xfId="1" applyNumberFormat="1" applyFont="1" applyFill="1" applyBorder="1" applyAlignment="1">
      <alignment horizontal="right" vertical="center"/>
    </xf>
    <xf numFmtId="167" fontId="36" fillId="0" borderId="5" xfId="0" applyNumberFormat="1" applyFont="1" applyBorder="1" applyAlignment="1">
      <alignment horizontal="center" vertical="center" wrapText="1"/>
    </xf>
    <xf numFmtId="3" fontId="157" fillId="0" borderId="5" xfId="1" applyNumberFormat="1" applyFont="1" applyBorder="1" applyAlignment="1">
      <alignment horizontal="center" vertical="center" wrapText="1"/>
    </xf>
    <xf numFmtId="0" fontId="89" fillId="0" borderId="5" xfId="0" applyFont="1" applyBorder="1" applyAlignment="1">
      <alignment horizontal="center" vertical="top"/>
    </xf>
    <xf numFmtId="170" fontId="157" fillId="0" borderId="5" xfId="1" applyNumberFormat="1" applyFont="1" applyBorder="1" applyAlignment="1">
      <alignment horizontal="center" vertical="center" wrapText="1"/>
    </xf>
    <xf numFmtId="37" fontId="0" fillId="0" borderId="0" xfId="0" applyNumberFormat="1"/>
    <xf numFmtId="170" fontId="156" fillId="0" borderId="2" xfId="1" applyNumberFormat="1" applyFont="1" applyBorder="1" applyAlignment="1">
      <alignment horizontal="center" vertical="center" wrapText="1"/>
    </xf>
    <xf numFmtId="170" fontId="156" fillId="0" borderId="6" xfId="1" applyNumberFormat="1" applyFont="1" applyBorder="1" applyAlignment="1">
      <alignment horizontal="center" vertical="center" wrapText="1"/>
    </xf>
    <xf numFmtId="0" fontId="213" fillId="0" borderId="6" xfId="0" applyFont="1" applyBorder="1" applyAlignment="1">
      <alignment horizontal="center" vertical="center" wrapText="1"/>
    </xf>
    <xf numFmtId="168" fontId="57" fillId="0" borderId="2" xfId="1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69" fontId="75" fillId="0" borderId="6" xfId="1" applyNumberFormat="1" applyFont="1" applyBorder="1" applyAlignment="1">
      <alignment horizontal="center" vertical="center" wrapText="1"/>
    </xf>
    <xf numFmtId="169" fontId="61" fillId="0" borderId="6" xfId="1" applyNumberFormat="1" applyFont="1" applyBorder="1" applyAlignment="1">
      <alignment horizontal="center" vertical="center" wrapText="1"/>
    </xf>
    <xf numFmtId="169" fontId="34" fillId="0" borderId="6" xfId="1" applyNumberFormat="1" applyFont="1" applyBorder="1" applyAlignment="1">
      <alignment horizontal="center" vertical="center" wrapText="1"/>
    </xf>
    <xf numFmtId="169" fontId="166" fillId="0" borderId="6" xfId="1" applyNumberFormat="1" applyFont="1" applyBorder="1" applyAlignment="1">
      <alignment vertical="center" wrapText="1"/>
    </xf>
    <xf numFmtId="166" fontId="34" fillId="0" borderId="6" xfId="0" applyNumberFormat="1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168" fontId="57" fillId="0" borderId="23" xfId="1" applyNumberFormat="1" applyFont="1" applyBorder="1" applyAlignment="1">
      <alignment horizontal="center" vertical="center" wrapText="1"/>
    </xf>
    <xf numFmtId="168" fontId="57" fillId="0" borderId="29" xfId="1" applyNumberFormat="1" applyFont="1" applyBorder="1" applyAlignment="1">
      <alignment horizontal="center" vertical="center" wrapText="1"/>
    </xf>
    <xf numFmtId="168" fontId="54" fillId="0" borderId="17" xfId="1" applyNumberFormat="1" applyFont="1" applyBorder="1" applyAlignment="1">
      <alignment horizontal="center" vertical="center" wrapText="1"/>
    </xf>
    <xf numFmtId="169" fontId="187" fillId="3" borderId="5" xfId="1" applyNumberFormat="1" applyFont="1" applyFill="1" applyBorder="1" applyAlignment="1">
      <alignment vertical="center"/>
    </xf>
    <xf numFmtId="0" fontId="160" fillId="0" borderId="2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60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51" fillId="0" borderId="16" xfId="0" applyFont="1" applyBorder="1" applyAlignment="1">
      <alignment horizontal="center" vertical="center"/>
    </xf>
    <xf numFmtId="0" fontId="61" fillId="0" borderId="16" xfId="0" applyFont="1" applyBorder="1" applyAlignment="1">
      <alignment vertical="center"/>
    </xf>
    <xf numFmtId="169" fontId="160" fillId="0" borderId="16" xfId="1" applyNumberFormat="1" applyFont="1" applyBorder="1" applyAlignment="1">
      <alignment horizontal="center" vertical="center"/>
    </xf>
    <xf numFmtId="169" fontId="160" fillId="0" borderId="16" xfId="1" applyNumberFormat="1" applyFont="1" applyBorder="1" applyAlignment="1">
      <alignment horizontal="right" vertical="center"/>
    </xf>
    <xf numFmtId="166" fontId="161" fillId="0" borderId="5" xfId="0" applyNumberFormat="1" applyFont="1" applyBorder="1" applyAlignment="1">
      <alignment vertical="center"/>
    </xf>
    <xf numFmtId="0" fontId="161" fillId="0" borderId="5" xfId="0" applyFont="1" applyBorder="1" applyAlignment="1">
      <alignment horizontal="right" vertical="center"/>
    </xf>
    <xf numFmtId="0" fontId="24" fillId="0" borderId="5" xfId="0" applyFont="1" applyBorder="1" applyAlignment="1">
      <alignment horizontal="right" vertical="center"/>
    </xf>
    <xf numFmtId="166" fontId="24" fillId="0" borderId="5" xfId="0" applyNumberFormat="1" applyFont="1" applyBorder="1" applyAlignment="1">
      <alignment horizontal="right" vertical="center"/>
    </xf>
    <xf numFmtId="166" fontId="24" fillId="0" borderId="5" xfId="0" applyNumberFormat="1" applyFont="1" applyFill="1" applyBorder="1" applyAlignment="1">
      <alignment horizontal="right" vertical="center"/>
    </xf>
    <xf numFmtId="0" fontId="51" fillId="0" borderId="18" xfId="0" applyFont="1" applyBorder="1" applyAlignment="1">
      <alignment horizontal="center" vertical="center"/>
    </xf>
    <xf numFmtId="0" fontId="61" fillId="0" borderId="18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169" fontId="60" fillId="0" borderId="0" xfId="0" applyNumberFormat="1" applyFont="1" applyBorder="1" applyAlignment="1">
      <alignment horizontal="center" vertical="center"/>
    </xf>
    <xf numFmtId="0" fontId="167" fillId="0" borderId="0" xfId="0" applyFont="1" applyAlignment="1"/>
    <xf numFmtId="0" fontId="21" fillId="0" borderId="11" xfId="0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 wrapText="1"/>
    </xf>
    <xf numFmtId="0" fontId="57" fillId="0" borderId="11" xfId="0" applyFont="1" applyBorder="1" applyAlignment="1">
      <alignment horizontal="center" vertical="center"/>
    </xf>
    <xf numFmtId="14" fontId="57" fillId="0" borderId="11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57" fillId="0" borderId="19" xfId="0" applyFont="1" applyBorder="1" applyAlignment="1">
      <alignment horizontal="center" vertical="center" wrapText="1"/>
    </xf>
    <xf numFmtId="0" fontId="57" fillId="0" borderId="19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vertical="center"/>
    </xf>
    <xf numFmtId="0" fontId="57" fillId="0" borderId="13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 wrapText="1"/>
    </xf>
    <xf numFmtId="0" fontId="23" fillId="0" borderId="9" xfId="0" applyFont="1" applyBorder="1" applyAlignment="1">
      <alignment vertical="center"/>
    </xf>
    <xf numFmtId="0" fontId="160" fillId="0" borderId="10" xfId="0" applyFont="1" applyBorder="1" applyAlignment="1">
      <alignment horizontal="center" vertical="center" wrapText="1"/>
    </xf>
    <xf numFmtId="168" fontId="211" fillId="0" borderId="2" xfId="1" applyNumberFormat="1" applyFont="1" applyFill="1" applyBorder="1" applyAlignment="1">
      <alignment horizontal="right" vertical="center" wrapText="1"/>
    </xf>
    <xf numFmtId="168" fontId="211" fillId="0" borderId="2" xfId="1" applyNumberFormat="1" applyFont="1" applyFill="1" applyBorder="1" applyAlignment="1">
      <alignment vertical="center" wrapText="1"/>
    </xf>
    <xf numFmtId="167" fontId="211" fillId="0" borderId="2" xfId="3" applyNumberFormat="1" applyFont="1" applyFill="1" applyBorder="1" applyAlignment="1">
      <alignment vertical="center"/>
    </xf>
    <xf numFmtId="0" fontId="112" fillId="0" borderId="0" xfId="0" applyFont="1" applyBorder="1" applyAlignment="1"/>
    <xf numFmtId="0" fontId="113" fillId="0" borderId="0" xfId="0" applyFont="1"/>
    <xf numFmtId="0" fontId="115" fillId="0" borderId="0" xfId="0" applyFont="1" applyBorder="1" applyAlignment="1">
      <alignment horizontal="center"/>
    </xf>
    <xf numFmtId="0" fontId="116" fillId="0" borderId="0" xfId="0" applyFont="1" applyAlignment="1">
      <alignment vertical="center"/>
    </xf>
    <xf numFmtId="0" fontId="168" fillId="0" borderId="0" xfId="0" applyFont="1" applyBorder="1" applyAlignment="1">
      <alignment vertical="center"/>
    </xf>
    <xf numFmtId="3" fontId="253" fillId="0" borderId="0" xfId="0" applyNumberFormat="1" applyFont="1" applyFill="1" applyBorder="1" applyAlignment="1">
      <alignment vertical="center"/>
    </xf>
    <xf numFmtId="0" fontId="168" fillId="0" borderId="0" xfId="0" applyFont="1" applyAlignment="1">
      <alignment vertical="center"/>
    </xf>
    <xf numFmtId="3" fontId="168" fillId="0" borderId="0" xfId="0" applyNumberFormat="1" applyFont="1" applyAlignment="1">
      <alignment vertical="center"/>
    </xf>
    <xf numFmtId="0" fontId="168" fillId="0" borderId="0" xfId="0" applyFont="1" applyFill="1" applyBorder="1" applyAlignment="1">
      <alignment vertical="center"/>
    </xf>
    <xf numFmtId="0" fontId="168" fillId="0" borderId="0" xfId="0" applyFont="1" applyFill="1" applyAlignment="1">
      <alignment vertical="center"/>
    </xf>
    <xf numFmtId="0" fontId="254" fillId="0" borderId="14" xfId="0" applyFont="1" applyFill="1" applyBorder="1" applyAlignment="1">
      <alignment horizontal="center" vertical="center" wrapText="1"/>
    </xf>
    <xf numFmtId="0" fontId="117" fillId="0" borderId="0" xfId="0" applyFont="1" applyBorder="1"/>
    <xf numFmtId="169" fontId="168" fillId="0" borderId="0" xfId="1" applyNumberFormat="1" applyFont="1" applyAlignment="1">
      <alignment vertical="center"/>
    </xf>
    <xf numFmtId="0" fontId="168" fillId="0" borderId="14" xfId="0" applyFont="1" applyBorder="1" applyAlignment="1">
      <alignment vertical="center"/>
    </xf>
    <xf numFmtId="0" fontId="255" fillId="0" borderId="0" xfId="0" applyFont="1" applyBorder="1" applyAlignment="1">
      <alignment vertical="center"/>
    </xf>
    <xf numFmtId="0" fontId="226" fillId="0" borderId="0" xfId="0" applyFont="1" applyBorder="1" applyAlignment="1">
      <alignment vertical="center"/>
    </xf>
    <xf numFmtId="0" fontId="226" fillId="0" borderId="0" xfId="0" applyFont="1" applyAlignment="1">
      <alignment vertical="center"/>
    </xf>
    <xf numFmtId="0" fontId="118" fillId="0" borderId="2" xfId="0" applyFont="1" applyBorder="1" applyAlignment="1">
      <alignment horizontal="center" vertical="center" wrapText="1"/>
    </xf>
    <xf numFmtId="0" fontId="119" fillId="0" borderId="0" xfId="0" applyFont="1" applyFill="1" applyBorder="1" applyAlignment="1">
      <alignment vertical="center"/>
    </xf>
    <xf numFmtId="0" fontId="118" fillId="0" borderId="18" xfId="0" applyFont="1" applyBorder="1" applyAlignment="1">
      <alignment horizontal="center" vertical="center" wrapText="1"/>
    </xf>
    <xf numFmtId="0" fontId="119" fillId="0" borderId="0" xfId="0" applyFont="1" applyBorder="1" applyAlignment="1">
      <alignment vertical="center"/>
    </xf>
    <xf numFmtId="0" fontId="256" fillId="0" borderId="0" xfId="0" applyFont="1" applyAlignment="1">
      <alignment vertical="center"/>
    </xf>
    <xf numFmtId="0" fontId="119" fillId="0" borderId="14" xfId="0" applyFont="1" applyBorder="1" applyAlignment="1">
      <alignment vertical="center"/>
    </xf>
    <xf numFmtId="169" fontId="121" fillId="0" borderId="0" xfId="1" applyNumberFormat="1" applyFont="1" applyBorder="1" applyAlignment="1">
      <alignment horizontal="right" vertical="center" wrapText="1"/>
    </xf>
    <xf numFmtId="0" fontId="122" fillId="0" borderId="0" xfId="0" applyFont="1" applyBorder="1" applyAlignment="1">
      <alignment vertical="center"/>
    </xf>
    <xf numFmtId="0" fontId="123" fillId="0" borderId="0" xfId="0" applyFont="1" applyBorder="1" applyAlignment="1">
      <alignment vertical="center"/>
    </xf>
    <xf numFmtId="0" fontId="124" fillId="0" borderId="0" xfId="0" applyFont="1" applyBorder="1" applyAlignment="1">
      <alignment vertical="center"/>
    </xf>
    <xf numFmtId="0" fontId="125" fillId="0" borderId="0" xfId="0" applyFont="1" applyBorder="1" applyAlignment="1">
      <alignment vertical="center" wrapText="1"/>
    </xf>
    <xf numFmtId="0" fontId="126" fillId="0" borderId="0" xfId="0" applyFont="1" applyBorder="1" applyAlignment="1">
      <alignment vertical="center"/>
    </xf>
    <xf numFmtId="169" fontId="127" fillId="0" borderId="0" xfId="0" applyNumberFormat="1" applyFont="1" applyBorder="1" applyAlignment="1">
      <alignment vertical="center" wrapText="1"/>
    </xf>
    <xf numFmtId="0" fontId="128" fillId="0" borderId="0" xfId="0" applyFont="1" applyBorder="1" applyAlignment="1">
      <alignment vertical="center"/>
    </xf>
    <xf numFmtId="39" fontId="127" fillId="0" borderId="0" xfId="0" applyNumberFormat="1" applyFont="1" applyBorder="1" applyAlignment="1">
      <alignment vertical="center" wrapText="1"/>
    </xf>
    <xf numFmtId="169" fontId="127" fillId="0" borderId="0" xfId="0" applyNumberFormat="1" applyFont="1" applyFill="1" applyBorder="1" applyAlignment="1">
      <alignment vertical="center" wrapText="1"/>
    </xf>
    <xf numFmtId="0" fontId="127" fillId="0" borderId="0" xfId="0" applyFont="1" applyBorder="1" applyAlignment="1">
      <alignment horizontal="left" vertical="center" wrapText="1"/>
    </xf>
    <xf numFmtId="2" fontId="127" fillId="0" borderId="0" xfId="0" applyNumberFormat="1" applyFont="1" applyBorder="1" applyAlignment="1">
      <alignment vertical="center" wrapText="1"/>
    </xf>
    <xf numFmtId="0" fontId="127" fillId="0" borderId="0" xfId="0" applyFont="1" applyBorder="1" applyAlignment="1">
      <alignment vertical="center" wrapText="1"/>
    </xf>
    <xf numFmtId="0" fontId="127" fillId="0" borderId="0" xfId="0" applyFont="1" applyFill="1" applyBorder="1" applyAlignment="1">
      <alignment vertical="center" wrapText="1"/>
    </xf>
    <xf numFmtId="0" fontId="120" fillId="0" borderId="7" xfId="0" applyFont="1" applyBorder="1" applyAlignment="1">
      <alignment horizontal="center" vertical="center" wrapText="1"/>
    </xf>
    <xf numFmtId="0" fontId="120" fillId="0" borderId="7" xfId="0" applyFont="1" applyFill="1" applyBorder="1" applyAlignment="1">
      <alignment vertical="center" wrapText="1"/>
    </xf>
    <xf numFmtId="0" fontId="170" fillId="0" borderId="5" xfId="0" applyFont="1" applyFill="1" applyBorder="1" applyAlignment="1">
      <alignment horizontal="center" vertical="center"/>
    </xf>
    <xf numFmtId="0" fontId="116" fillId="0" borderId="0" xfId="0" applyFont="1" applyFill="1" applyBorder="1" applyAlignment="1">
      <alignment vertical="center"/>
    </xf>
    <xf numFmtId="0" fontId="257" fillId="0" borderId="0" xfId="0" applyFont="1" applyFill="1" applyBorder="1"/>
    <xf numFmtId="0" fontId="168" fillId="0" borderId="0" xfId="0" applyFont="1"/>
    <xf numFmtId="0" fontId="115" fillId="0" borderId="0" xfId="0" applyFont="1" applyBorder="1" applyAlignment="1">
      <alignment horizontal="left"/>
    </xf>
    <xf numFmtId="0" fontId="115" fillId="3" borderId="5" xfId="6" applyFont="1" applyFill="1" applyBorder="1" applyAlignment="1">
      <alignment horizontal="center" vertical="center" wrapText="1"/>
    </xf>
    <xf numFmtId="0" fontId="129" fillId="0" borderId="2" xfId="0" applyFont="1" applyBorder="1" applyAlignment="1">
      <alignment vertical="center" wrapText="1"/>
    </xf>
    <xf numFmtId="0" fontId="129" fillId="0" borderId="6" xfId="0" applyFont="1" applyBorder="1" applyAlignment="1">
      <alignment vertical="center" wrapText="1"/>
    </xf>
    <xf numFmtId="0" fontId="118" fillId="0" borderId="18" xfId="0" applyFont="1" applyBorder="1" applyAlignment="1">
      <alignment vertical="center" wrapText="1"/>
    </xf>
    <xf numFmtId="0" fontId="118" fillId="0" borderId="2" xfId="0" applyFont="1" applyBorder="1" applyAlignment="1">
      <alignment vertical="center" wrapText="1"/>
    </xf>
    <xf numFmtId="0" fontId="118" fillId="0" borderId="2" xfId="0" applyFont="1" applyBorder="1" applyAlignment="1">
      <alignment horizontal="center" vertical="center"/>
    </xf>
    <xf numFmtId="0" fontId="115" fillId="0" borderId="18" xfId="0" applyFont="1" applyBorder="1" applyAlignment="1">
      <alignment horizontal="center" vertical="center"/>
    </xf>
    <xf numFmtId="0" fontId="118" fillId="0" borderId="16" xfId="0" applyFont="1" applyBorder="1" applyAlignment="1">
      <alignment horizontal="center" vertical="center"/>
    </xf>
    <xf numFmtId="0" fontId="118" fillId="0" borderId="16" xfId="0" applyFont="1" applyBorder="1" applyAlignment="1">
      <alignment vertical="center" wrapText="1"/>
    </xf>
    <xf numFmtId="0" fontId="118" fillId="0" borderId="2" xfId="0" applyFont="1" applyBorder="1" applyAlignment="1">
      <alignment horizontal="left" vertical="center" wrapText="1"/>
    </xf>
    <xf numFmtId="0" fontId="115" fillId="0" borderId="2" xfId="0" applyFont="1" applyBorder="1" applyAlignment="1">
      <alignment horizontal="center" vertical="center"/>
    </xf>
    <xf numFmtId="0" fontId="115" fillId="3" borderId="2" xfId="0" applyFont="1" applyFill="1" applyBorder="1" applyAlignment="1">
      <alignment horizontal="center" vertical="center" wrapText="1"/>
    </xf>
    <xf numFmtId="0" fontId="118" fillId="3" borderId="2" xfId="0" applyFont="1" applyFill="1" applyBorder="1" applyAlignment="1">
      <alignment horizontal="center" vertical="center" wrapText="1"/>
    </xf>
    <xf numFmtId="0" fontId="118" fillId="3" borderId="2" xfId="0" applyFont="1" applyFill="1" applyBorder="1" applyAlignment="1">
      <alignment vertical="center" wrapText="1"/>
    </xf>
    <xf numFmtId="0" fontId="118" fillId="3" borderId="16" xfId="0" applyFont="1" applyFill="1" applyBorder="1" applyAlignment="1">
      <alignment vertical="center" wrapText="1"/>
    </xf>
    <xf numFmtId="0" fontId="118" fillId="0" borderId="16" xfId="0" applyFont="1" applyBorder="1" applyAlignment="1">
      <alignment horizontal="left" vertical="center" wrapText="1"/>
    </xf>
    <xf numFmtId="0" fontId="118" fillId="0" borderId="2" xfId="0" applyFont="1" applyBorder="1" applyAlignment="1">
      <alignment horizontal="left" vertical="center"/>
    </xf>
    <xf numFmtId="49" fontId="129" fillId="0" borderId="2" xfId="0" applyNumberFormat="1" applyFont="1" applyBorder="1" applyAlignment="1">
      <alignment horizontal="left" vertical="center"/>
    </xf>
    <xf numFmtId="169" fontId="166" fillId="0" borderId="18" xfId="1" applyNumberFormat="1" applyFont="1" applyBorder="1" applyAlignment="1">
      <alignment horizontal="center" vertical="center" wrapText="1"/>
    </xf>
    <xf numFmtId="166" fontId="34" fillId="0" borderId="18" xfId="0" applyNumberFormat="1" applyFont="1" applyBorder="1" applyAlignment="1">
      <alignment horizontal="center" vertical="center" wrapText="1"/>
    </xf>
    <xf numFmtId="169" fontId="170" fillId="0" borderId="2" xfId="1" applyNumberFormat="1" applyFont="1" applyFill="1" applyBorder="1" applyAlignment="1">
      <alignment horizontal="center" vertical="center"/>
    </xf>
    <xf numFmtId="0" fontId="39" fillId="0" borderId="2" xfId="0" applyNumberFormat="1" applyFont="1" applyBorder="1" applyAlignment="1">
      <alignment horizontal="left" vertical="center" wrapText="1"/>
    </xf>
    <xf numFmtId="169" fontId="170" fillId="0" borderId="16" xfId="1" applyNumberFormat="1" applyFont="1" applyFill="1" applyBorder="1" applyAlignment="1">
      <alignment vertical="center"/>
    </xf>
    <xf numFmtId="170" fontId="170" fillId="0" borderId="2" xfId="1" applyNumberFormat="1" applyFont="1" applyFill="1" applyBorder="1" applyAlignment="1">
      <alignment horizontal="center" vertical="center" wrapText="1"/>
    </xf>
    <xf numFmtId="168" fontId="73" fillId="0" borderId="2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9" fontId="1" fillId="0" borderId="0" xfId="0" applyNumberFormat="1" applyFont="1"/>
    <xf numFmtId="166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Fill="1"/>
    <xf numFmtId="169" fontId="1" fillId="0" borderId="0" xfId="0" applyNumberFormat="1" applyFont="1" applyFill="1"/>
    <xf numFmtId="49" fontId="86" fillId="0" borderId="0" xfId="0" applyNumberFormat="1" applyFont="1" applyFill="1" applyAlignment="1">
      <alignment vertical="center"/>
    </xf>
    <xf numFmtId="169" fontId="1" fillId="0" borderId="0" xfId="1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26" fillId="0" borderId="0" xfId="0" applyFont="1" applyFill="1" applyAlignment="1">
      <alignment vertical="center"/>
    </xf>
    <xf numFmtId="0" fontId="170" fillId="0" borderId="5" xfId="0" applyFont="1" applyBorder="1" applyAlignment="1">
      <alignment horizontal="center" vertical="center" wrapText="1"/>
    </xf>
    <xf numFmtId="169" fontId="170" fillId="0" borderId="2" xfId="1" applyNumberFormat="1" applyFont="1" applyBorder="1" applyAlignment="1">
      <alignment horizontal="center" vertical="center"/>
    </xf>
    <xf numFmtId="169" fontId="156" fillId="0" borderId="2" xfId="1" applyNumberFormat="1" applyFont="1" applyFill="1" applyBorder="1"/>
    <xf numFmtId="169" fontId="156" fillId="0" borderId="2" xfId="1" applyNumberFormat="1" applyFont="1" applyBorder="1"/>
    <xf numFmtId="165" fontId="156" fillId="0" borderId="2" xfId="1" applyFont="1" applyBorder="1"/>
    <xf numFmtId="3" fontId="23" fillId="0" borderId="2" xfId="0" applyNumberFormat="1" applyFont="1" applyFill="1" applyBorder="1" applyAlignment="1">
      <alignment vertical="center"/>
    </xf>
    <xf numFmtId="169" fontId="1" fillId="0" borderId="0" xfId="0" applyNumberFormat="1" applyFont="1" applyAlignment="1">
      <alignment vertical="center"/>
    </xf>
    <xf numFmtId="0" fontId="166" fillId="0" borderId="6" xfId="0" applyFont="1" applyFill="1" applyBorder="1" applyAlignment="1">
      <alignment vertical="center"/>
    </xf>
    <xf numFmtId="169" fontId="156" fillId="0" borderId="6" xfId="1" applyNumberFormat="1" applyFont="1" applyFill="1" applyBorder="1"/>
    <xf numFmtId="169" fontId="258" fillId="3" borderId="2" xfId="1" applyNumberFormat="1" applyFont="1" applyFill="1" applyBorder="1" applyAlignment="1">
      <alignment horizontal="right" vertical="center" wrapText="1"/>
    </xf>
    <xf numFmtId="169" fontId="258" fillId="0" borderId="2" xfId="1" applyNumberFormat="1" applyFont="1" applyFill="1" applyBorder="1" applyAlignment="1">
      <alignment horizontal="right" vertical="center" wrapText="1"/>
    </xf>
    <xf numFmtId="169" fontId="258" fillId="3" borderId="18" xfId="1" applyNumberFormat="1" applyFont="1" applyFill="1" applyBorder="1" applyAlignment="1">
      <alignment horizontal="right" vertical="center" wrapText="1"/>
    </xf>
    <xf numFmtId="169" fontId="258" fillId="3" borderId="9" xfId="1" applyNumberFormat="1" applyFont="1" applyFill="1" applyBorder="1" applyAlignment="1">
      <alignment horizontal="right" vertical="center" wrapText="1"/>
    </xf>
    <xf numFmtId="169" fontId="103" fillId="0" borderId="2" xfId="1" applyNumberFormat="1" applyFont="1" applyFill="1" applyBorder="1" applyAlignment="1">
      <alignment horizontal="right" vertical="center"/>
    </xf>
    <xf numFmtId="169" fontId="137" fillId="0" borderId="2" xfId="1" applyNumberFormat="1" applyFont="1" applyFill="1" applyBorder="1" applyAlignment="1">
      <alignment horizontal="right" vertical="center" wrapText="1"/>
    </xf>
    <xf numFmtId="0" fontId="138" fillId="0" borderId="36" xfId="0" applyFont="1" applyFill="1" applyBorder="1" applyAlignment="1">
      <alignment vertical="center" wrapText="1"/>
    </xf>
    <xf numFmtId="1" fontId="156" fillId="0" borderId="2" xfId="1" applyNumberFormat="1" applyFont="1" applyFill="1" applyBorder="1" applyAlignment="1">
      <alignment horizontal="center" vertical="center"/>
    </xf>
    <xf numFmtId="166" fontId="55" fillId="0" borderId="0" xfId="0" applyNumberFormat="1" applyFont="1"/>
    <xf numFmtId="0" fontId="73" fillId="0" borderId="38" xfId="0" applyFont="1" applyFill="1" applyBorder="1" applyAlignment="1">
      <alignment vertical="center" wrapText="1"/>
    </xf>
    <xf numFmtId="1" fontId="23" fillId="0" borderId="18" xfId="0" applyNumberFormat="1" applyFont="1" applyBorder="1" applyAlignment="1">
      <alignment horizontal="left" vertical="center"/>
    </xf>
    <xf numFmtId="0" fontId="170" fillId="0" borderId="18" xfId="0" applyFont="1" applyBorder="1" applyAlignment="1">
      <alignment horizontal="center" vertical="center"/>
    </xf>
    <xf numFmtId="0" fontId="160" fillId="5" borderId="0" xfId="0" applyFont="1" applyFill="1" applyBorder="1" applyAlignment="1">
      <alignment vertical="center" wrapText="1"/>
    </xf>
    <xf numFmtId="168" fontId="170" fillId="0" borderId="2" xfId="0" applyNumberFormat="1" applyFont="1" applyFill="1" applyBorder="1" applyAlignment="1">
      <alignment horizontal="right" vertical="center"/>
    </xf>
    <xf numFmtId="166" fontId="170" fillId="0" borderId="2" xfId="0" applyNumberFormat="1" applyFont="1" applyBorder="1" applyAlignment="1">
      <alignment horizontal="center" vertical="center"/>
    </xf>
    <xf numFmtId="0" fontId="39" fillId="0" borderId="2" xfId="0" applyFont="1" applyBorder="1" applyAlignment="1">
      <alignment vertical="center"/>
    </xf>
    <xf numFmtId="169" fontId="39" fillId="0" borderId="2" xfId="1" applyNumberFormat="1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0" fontId="36" fillId="0" borderId="1" xfId="0" applyFont="1" applyFill="1" applyBorder="1" applyAlignment="1">
      <alignment horizontal="center" vertical="center"/>
    </xf>
    <xf numFmtId="169" fontId="46" fillId="0" borderId="1" xfId="0" applyNumberFormat="1" applyFont="1" applyFill="1" applyBorder="1" applyAlignment="1">
      <alignment vertical="center"/>
    </xf>
    <xf numFmtId="0" fontId="89" fillId="0" borderId="2" xfId="0" applyFont="1" applyBorder="1" applyAlignment="1">
      <alignment horizontal="left" vertical="center"/>
    </xf>
    <xf numFmtId="0" fontId="39" fillId="0" borderId="2" xfId="0" applyFont="1" applyBorder="1" applyAlignment="1">
      <alignment horizontal="left" vertical="center"/>
    </xf>
    <xf numFmtId="0" fontId="39" fillId="0" borderId="0" xfId="0" applyFont="1" applyFill="1" applyAlignment="1">
      <alignment vertical="center"/>
    </xf>
    <xf numFmtId="0" fontId="39" fillId="0" borderId="5" xfId="0" applyFont="1" applyBorder="1" applyAlignment="1">
      <alignment horizontal="center" vertical="center"/>
    </xf>
    <xf numFmtId="0" fontId="39" fillId="0" borderId="2" xfId="0" applyFont="1" applyBorder="1" applyAlignment="1">
      <alignment vertical="center" wrapText="1"/>
    </xf>
    <xf numFmtId="0" fontId="39" fillId="0" borderId="16" xfId="0" applyFont="1" applyBorder="1" applyAlignment="1">
      <alignment vertical="center" wrapText="1"/>
    </xf>
    <xf numFmtId="0" fontId="39" fillId="0" borderId="18" xfId="0" applyFont="1" applyBorder="1" applyAlignment="1">
      <alignment horizontal="center" vertical="center"/>
    </xf>
    <xf numFmtId="0" fontId="39" fillId="0" borderId="18" xfId="0" applyFont="1" applyBorder="1" applyAlignment="1">
      <alignment vertical="center"/>
    </xf>
    <xf numFmtId="0" fontId="43" fillId="0" borderId="2" xfId="0" applyFont="1" applyBorder="1" applyAlignment="1">
      <alignment horizontal="center" vertical="center"/>
    </xf>
    <xf numFmtId="0" fontId="39" fillId="0" borderId="18" xfId="0" applyFont="1" applyBorder="1" applyAlignment="1">
      <alignment vertical="center" wrapText="1"/>
    </xf>
    <xf numFmtId="0" fontId="17" fillId="0" borderId="0" xfId="0" applyFont="1" applyBorder="1"/>
    <xf numFmtId="0" fontId="1" fillId="6" borderId="0" xfId="0" applyFont="1" applyFill="1" applyBorder="1"/>
    <xf numFmtId="0" fontId="39" fillId="0" borderId="2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166" fontId="39" fillId="0" borderId="18" xfId="0" applyNumberFormat="1" applyFont="1" applyBorder="1" applyAlignment="1">
      <alignment vertical="center"/>
    </xf>
    <xf numFmtId="0" fontId="43" fillId="0" borderId="16" xfId="0" applyFont="1" applyBorder="1" applyAlignment="1">
      <alignment horizontal="center" vertical="center"/>
    </xf>
    <xf numFmtId="0" fontId="43" fillId="3" borderId="16" xfId="0" applyFont="1" applyFill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left" vertical="center" wrapText="1"/>
    </xf>
    <xf numFmtId="0" fontId="88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39" fillId="0" borderId="2" xfId="0" applyNumberFormat="1" applyFont="1" applyBorder="1" applyAlignment="1">
      <alignment vertical="center" wrapText="1"/>
    </xf>
    <xf numFmtId="0" fontId="40" fillId="0" borderId="0" xfId="0" applyFont="1" applyAlignment="1">
      <alignment vertical="center"/>
    </xf>
    <xf numFmtId="0" fontId="46" fillId="0" borderId="2" xfId="0" applyFont="1" applyBorder="1" applyAlignment="1">
      <alignment horizontal="center" vertical="center" wrapText="1"/>
    </xf>
    <xf numFmtId="0" fontId="40" fillId="0" borderId="0" xfId="0" applyFont="1" applyBorder="1" applyAlignment="1">
      <alignment vertical="center"/>
    </xf>
    <xf numFmtId="0" fontId="39" fillId="0" borderId="16" xfId="0" applyFont="1" applyBorder="1" applyAlignment="1">
      <alignment horizontal="center" vertical="center" wrapText="1"/>
    </xf>
    <xf numFmtId="169" fontId="40" fillId="0" borderId="0" xfId="0" applyNumberFormat="1" applyFont="1" applyBorder="1" applyAlignment="1">
      <alignment vertical="center"/>
    </xf>
    <xf numFmtId="0" fontId="39" fillId="0" borderId="6" xfId="0" applyFont="1" applyBorder="1" applyAlignment="1">
      <alignment vertical="center" wrapText="1"/>
    </xf>
    <xf numFmtId="0" fontId="30" fillId="0" borderId="2" xfId="0" applyFont="1" applyBorder="1" applyAlignment="1">
      <alignment horizontal="center" vertical="center"/>
    </xf>
    <xf numFmtId="0" fontId="43" fillId="0" borderId="2" xfId="0" quotePrefix="1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0" borderId="2" xfId="0" applyFont="1" applyBorder="1" applyAlignment="1">
      <alignment vertical="center"/>
    </xf>
    <xf numFmtId="169" fontId="40" fillId="0" borderId="0" xfId="0" applyNumberFormat="1" applyFont="1" applyAlignment="1">
      <alignment vertical="center"/>
    </xf>
    <xf numFmtId="0" fontId="46" fillId="0" borderId="2" xfId="0" applyFont="1" applyBorder="1" applyAlignment="1">
      <alignment vertical="center" wrapText="1"/>
    </xf>
    <xf numFmtId="0" fontId="46" fillId="0" borderId="18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79" fillId="0" borderId="0" xfId="0" applyFont="1" applyBorder="1" applyAlignment="1">
      <alignment vertical="center"/>
    </xf>
    <xf numFmtId="0" fontId="46" fillId="0" borderId="18" xfId="0" applyFont="1" applyBorder="1" applyAlignment="1">
      <alignment vertical="center"/>
    </xf>
    <xf numFmtId="2" fontId="1" fillId="0" borderId="0" xfId="0" applyNumberFormat="1" applyFont="1" applyAlignment="1">
      <alignment vertical="center"/>
    </xf>
    <xf numFmtId="0" fontId="23" fillId="0" borderId="0" xfId="0" applyFont="1" applyFill="1" applyBorder="1"/>
    <xf numFmtId="166" fontId="170" fillId="0" borderId="2" xfId="0" applyNumberFormat="1" applyFont="1" applyFill="1" applyBorder="1" applyAlignment="1">
      <alignment horizontal="center" vertical="center"/>
    </xf>
    <xf numFmtId="0" fontId="170" fillId="0" borderId="2" xfId="0" applyFont="1" applyBorder="1" applyAlignment="1">
      <alignment horizontal="center" vertical="center" wrapText="1"/>
    </xf>
    <xf numFmtId="0" fontId="170" fillId="0" borderId="2" xfId="0" applyFont="1" applyFill="1" applyBorder="1" applyAlignment="1">
      <alignment horizontal="center" vertical="center"/>
    </xf>
    <xf numFmtId="0" fontId="170" fillId="0" borderId="2" xfId="0" applyFont="1" applyFill="1" applyBorder="1" applyAlignment="1">
      <alignment horizontal="center" vertical="center" wrapText="1"/>
    </xf>
    <xf numFmtId="169" fontId="171" fillId="0" borderId="1" xfId="0" applyNumberFormat="1" applyFont="1" applyFill="1" applyBorder="1" applyAlignment="1">
      <alignment horizontal="center" vertical="center"/>
    </xf>
    <xf numFmtId="0" fontId="83" fillId="0" borderId="5" xfId="0" applyFont="1" applyFill="1" applyBorder="1" applyAlignment="1">
      <alignment horizontal="center" vertical="center" wrapText="1"/>
    </xf>
    <xf numFmtId="169" fontId="170" fillId="0" borderId="2" xfId="1" applyNumberFormat="1" applyFont="1" applyFill="1" applyBorder="1" applyAlignment="1">
      <alignment vertical="center"/>
    </xf>
    <xf numFmtId="0" fontId="140" fillId="0" borderId="2" xfId="0" applyFont="1" applyBorder="1" applyAlignment="1">
      <alignment vertical="center" wrapText="1"/>
    </xf>
    <xf numFmtId="0" fontId="170" fillId="0" borderId="16" xfId="0" applyFont="1" applyFill="1" applyBorder="1" applyAlignment="1">
      <alignment horizontal="center" vertical="center"/>
    </xf>
    <xf numFmtId="166" fontId="170" fillId="0" borderId="2" xfId="0" applyNumberFormat="1" applyFont="1" applyBorder="1" applyAlignment="1">
      <alignment vertical="center"/>
    </xf>
    <xf numFmtId="0" fontId="118" fillId="3" borderId="16" xfId="0" applyFont="1" applyFill="1" applyBorder="1" applyAlignment="1">
      <alignment horizontal="center" vertical="center" wrapText="1"/>
    </xf>
    <xf numFmtId="0" fontId="39" fillId="0" borderId="16" xfId="0" applyFont="1" applyBorder="1" applyAlignment="1">
      <alignment vertical="center"/>
    </xf>
    <xf numFmtId="0" fontId="39" fillId="0" borderId="16" xfId="0" applyFont="1" applyBorder="1" applyAlignment="1">
      <alignment horizontal="left" vertical="center"/>
    </xf>
    <xf numFmtId="3" fontId="211" fillId="0" borderId="2" xfId="3" applyNumberFormat="1" applyFont="1" applyFill="1" applyBorder="1" applyAlignment="1">
      <alignment vertical="center"/>
    </xf>
    <xf numFmtId="170" fontId="156" fillId="0" borderId="18" xfId="1" applyNumberFormat="1" applyFont="1" applyBorder="1" applyAlignment="1">
      <alignment horizontal="center" vertical="center" wrapText="1"/>
    </xf>
    <xf numFmtId="166" fontId="1" fillId="0" borderId="0" xfId="0" applyNumberFormat="1" applyFont="1" applyAlignment="1">
      <alignment vertical="center"/>
    </xf>
    <xf numFmtId="169" fontId="156" fillId="0" borderId="2" xfId="1" applyNumberFormat="1" applyFont="1" applyBorder="1" applyAlignment="1">
      <alignment horizontal="center" vertical="center" wrapText="1"/>
    </xf>
    <xf numFmtId="0" fontId="160" fillId="0" borderId="5" xfId="0" applyFont="1" applyBorder="1" applyAlignment="1">
      <alignment horizontal="center" vertical="center" wrapText="1"/>
    </xf>
    <xf numFmtId="169" fontId="156" fillId="0" borderId="2" xfId="1" applyNumberFormat="1" applyFont="1" applyBorder="1" applyAlignment="1">
      <alignment horizontal="center" vertical="center" wrapText="1"/>
    </xf>
    <xf numFmtId="169" fontId="156" fillId="0" borderId="6" xfId="1" applyNumberFormat="1" applyFont="1" applyBorder="1" applyAlignment="1">
      <alignment horizontal="center" vertical="center" wrapText="1"/>
    </xf>
    <xf numFmtId="169" fontId="34" fillId="0" borderId="18" xfId="1" applyNumberFormat="1" applyFont="1" applyBorder="1" applyAlignment="1">
      <alignment horizontal="center" vertical="center" wrapText="1"/>
    </xf>
    <xf numFmtId="166" fontId="167" fillId="3" borderId="5" xfId="1" applyNumberFormat="1" applyFont="1" applyFill="1" applyBorder="1" applyAlignment="1">
      <alignment horizontal="center" vertical="center"/>
    </xf>
    <xf numFmtId="0" fontId="170" fillId="0" borderId="5" xfId="0" applyFont="1" applyFill="1" applyBorder="1" applyAlignment="1">
      <alignment horizontal="center" vertical="center" wrapText="1"/>
    </xf>
    <xf numFmtId="167" fontId="170" fillId="0" borderId="9" xfId="0" applyNumberFormat="1" applyFont="1" applyBorder="1" applyAlignment="1">
      <alignment horizontal="center" vertical="center" wrapText="1"/>
    </xf>
    <xf numFmtId="0" fontId="175" fillId="0" borderId="5" xfId="6" applyFont="1" applyBorder="1" applyAlignment="1">
      <alignment horizontal="center"/>
    </xf>
    <xf numFmtId="0" fontId="61" fillId="0" borderId="0" xfId="0" applyFont="1"/>
    <xf numFmtId="0" fontId="61" fillId="0" borderId="2" xfId="0" applyFont="1" applyBorder="1"/>
    <xf numFmtId="0" fontId="61" fillId="0" borderId="6" xfId="0" applyFont="1" applyBorder="1"/>
    <xf numFmtId="0" fontId="61" fillId="0" borderId="5" xfId="0" applyFont="1" applyBorder="1" applyAlignment="1">
      <alignment horizontal="center" vertical="center"/>
    </xf>
    <xf numFmtId="0" fontId="61" fillId="0" borderId="0" xfId="0" applyFont="1" applyBorder="1"/>
    <xf numFmtId="0" fontId="21" fillId="0" borderId="2" xfId="0" applyFont="1" applyBorder="1"/>
    <xf numFmtId="0" fontId="259" fillId="0" borderId="2" xfId="0" applyFont="1" applyBorder="1"/>
    <xf numFmtId="0" fontId="260" fillId="0" borderId="2" xfId="0" applyFont="1" applyBorder="1"/>
    <xf numFmtId="0" fontId="259" fillId="0" borderId="6" xfId="0" applyFont="1" applyBorder="1"/>
    <xf numFmtId="0" fontId="61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59" fillId="0" borderId="2" xfId="0" applyFont="1" applyBorder="1" applyAlignment="1">
      <alignment horizontal="center"/>
    </xf>
    <xf numFmtId="0" fontId="260" fillId="0" borderId="2" xfId="0" applyFont="1" applyBorder="1" applyAlignment="1">
      <alignment horizontal="center"/>
    </xf>
    <xf numFmtId="0" fontId="259" fillId="0" borderId="6" xfId="0" applyFont="1" applyBorder="1" applyAlignment="1">
      <alignment horizontal="center"/>
    </xf>
    <xf numFmtId="0" fontId="61" fillId="0" borderId="6" xfId="0" applyFont="1" applyBorder="1" applyAlignment="1">
      <alignment horizontal="center"/>
    </xf>
    <xf numFmtId="0" fontId="156" fillId="0" borderId="2" xfId="0" applyFont="1" applyBorder="1" applyAlignment="1">
      <alignment horizontal="center"/>
    </xf>
    <xf numFmtId="0" fontId="160" fillId="0" borderId="2" xfId="0" applyFont="1" applyFill="1" applyBorder="1" applyAlignment="1">
      <alignment horizontal="center" vertical="center"/>
    </xf>
    <xf numFmtId="1" fontId="62" fillId="0" borderId="0" xfId="6" applyNumberFormat="1" applyFont="1" applyFill="1" applyBorder="1" applyAlignment="1">
      <alignment horizontal="center"/>
    </xf>
    <xf numFmtId="0" fontId="156" fillId="0" borderId="12" xfId="1" applyNumberFormat="1" applyFont="1" applyBorder="1" applyAlignment="1">
      <alignment horizontal="center" vertical="center"/>
    </xf>
    <xf numFmtId="169" fontId="156" fillId="0" borderId="12" xfId="1" applyNumberFormat="1" applyFont="1" applyBorder="1" applyAlignment="1">
      <alignment horizontal="center" vertical="center"/>
    </xf>
    <xf numFmtId="170" fontId="156" fillId="0" borderId="12" xfId="1" applyNumberFormat="1" applyFont="1" applyBorder="1" applyAlignment="1">
      <alignment horizontal="center" vertical="center"/>
    </xf>
    <xf numFmtId="1" fontId="156" fillId="0" borderId="19" xfId="1" applyNumberFormat="1" applyFont="1" applyFill="1" applyBorder="1" applyAlignment="1">
      <alignment horizontal="center" vertical="center"/>
    </xf>
    <xf numFmtId="0" fontId="157" fillId="0" borderId="5" xfId="1" applyNumberFormat="1" applyFont="1" applyBorder="1" applyAlignment="1">
      <alignment horizontal="center" vertical="center"/>
    </xf>
    <xf numFmtId="169" fontId="156" fillId="0" borderId="12" xfId="1" applyNumberFormat="1" applyFont="1" applyBorder="1" applyAlignment="1">
      <alignment horizontal="right" vertical="center"/>
    </xf>
    <xf numFmtId="1" fontId="184" fillId="0" borderId="18" xfId="0" applyNumberFormat="1" applyFont="1" applyBorder="1" applyAlignment="1">
      <alignment horizontal="left" vertical="center" wrapText="1"/>
    </xf>
    <xf numFmtId="0" fontId="4" fillId="0" borderId="25" xfId="0" applyFont="1" applyBorder="1" applyAlignment="1">
      <alignment vertical="center"/>
    </xf>
    <xf numFmtId="168" fontId="156" fillId="0" borderId="2" xfId="1" applyNumberFormat="1" applyFont="1" applyBorder="1" applyAlignment="1">
      <alignment horizontal="center" vertical="center" wrapText="1"/>
    </xf>
    <xf numFmtId="169" fontId="168" fillId="0" borderId="0" xfId="0" applyNumberFormat="1" applyFont="1" applyAlignment="1">
      <alignment vertical="center"/>
    </xf>
    <xf numFmtId="0" fontId="160" fillId="0" borderId="6" xfId="0" applyFont="1" applyFill="1" applyBorder="1" applyAlignment="1">
      <alignment horizontal="center" vertical="center"/>
    </xf>
    <xf numFmtId="0" fontId="46" fillId="0" borderId="0" xfId="0" applyFont="1" applyBorder="1" applyAlignment="1">
      <alignment horizontal="left" vertical="center"/>
    </xf>
    <xf numFmtId="3" fontId="46" fillId="0" borderId="5" xfId="0" applyNumberFormat="1" applyFont="1" applyBorder="1" applyAlignment="1">
      <alignment horizontal="center" vertical="center" wrapText="1"/>
    </xf>
    <xf numFmtId="171" fontId="129" fillId="0" borderId="2" xfId="0" applyNumberFormat="1" applyFont="1" applyBorder="1" applyAlignment="1">
      <alignment horizontal="center" vertical="center"/>
    </xf>
    <xf numFmtId="170" fontId="46" fillId="0" borderId="2" xfId="1" applyNumberFormat="1" applyFont="1" applyBorder="1" applyAlignment="1">
      <alignment horizontal="center" vertical="center"/>
    </xf>
    <xf numFmtId="0" fontId="39" fillId="0" borderId="5" xfId="0" applyFont="1" applyFill="1" applyBorder="1" applyAlignment="1">
      <alignment horizontal="center" vertical="center" wrapText="1"/>
    </xf>
    <xf numFmtId="3" fontId="116" fillId="0" borderId="0" xfId="0" applyNumberFormat="1" applyFont="1" applyAlignment="1">
      <alignment vertical="center"/>
    </xf>
    <xf numFmtId="166" fontId="73" fillId="0" borderId="2" xfId="0" applyNumberFormat="1" applyFont="1" applyBorder="1" applyAlignment="1">
      <alignment vertical="center"/>
    </xf>
    <xf numFmtId="166" fontId="73" fillId="0" borderId="18" xfId="0" applyNumberFormat="1" applyFont="1" applyBorder="1" applyAlignment="1">
      <alignment vertical="center"/>
    </xf>
    <xf numFmtId="0" fontId="73" fillId="0" borderId="0" xfId="0" applyFont="1" applyAlignment="1">
      <alignment vertical="center"/>
    </xf>
    <xf numFmtId="3" fontId="73" fillId="0" borderId="18" xfId="0" applyNumberFormat="1" applyFont="1" applyBorder="1" applyAlignment="1">
      <alignment vertical="center"/>
    </xf>
    <xf numFmtId="0" fontId="73" fillId="0" borderId="18" xfId="0" applyFont="1" applyBorder="1" applyAlignment="1">
      <alignment vertical="center"/>
    </xf>
    <xf numFmtId="166" fontId="261" fillId="0" borderId="2" xfId="0" applyNumberFormat="1" applyFont="1" applyBorder="1" applyAlignment="1">
      <alignment vertical="center"/>
    </xf>
    <xf numFmtId="166" fontId="73" fillId="0" borderId="16" xfId="0" applyNumberFormat="1" applyFont="1" applyBorder="1" applyAlignment="1">
      <alignment vertical="center"/>
    </xf>
    <xf numFmtId="166" fontId="109" fillId="0" borderId="2" xfId="0" applyNumberFormat="1" applyFont="1" applyBorder="1" applyAlignment="1">
      <alignment vertical="center"/>
    </xf>
    <xf numFmtId="166" fontId="73" fillId="0" borderId="6" xfId="0" applyNumberFormat="1" applyFont="1" applyBorder="1" applyAlignment="1">
      <alignment vertical="center"/>
    </xf>
    <xf numFmtId="166" fontId="73" fillId="0" borderId="2" xfId="0" applyNumberFormat="1" applyFont="1" applyFill="1" applyBorder="1" applyAlignment="1">
      <alignment vertical="center"/>
    </xf>
    <xf numFmtId="166" fontId="83" fillId="0" borderId="2" xfId="0" applyNumberFormat="1" applyFont="1" applyBorder="1" applyAlignment="1">
      <alignment vertical="center"/>
    </xf>
    <xf numFmtId="166" fontId="83" fillId="0" borderId="18" xfId="0" applyNumberFormat="1" applyFont="1" applyBorder="1" applyAlignment="1">
      <alignment vertical="center"/>
    </xf>
    <xf numFmtId="166" fontId="73" fillId="0" borderId="0" xfId="0" applyNumberFormat="1" applyFont="1" applyBorder="1" applyAlignment="1">
      <alignment vertical="center"/>
    </xf>
    <xf numFmtId="0" fontId="73" fillId="0" borderId="0" xfId="0" applyFont="1" applyFill="1" applyBorder="1" applyAlignment="1">
      <alignment vertical="center"/>
    </xf>
    <xf numFmtId="3" fontId="73" fillId="0" borderId="0" xfId="0" applyNumberFormat="1" applyFont="1" applyFill="1" applyBorder="1" applyAlignment="1">
      <alignment vertical="center"/>
    </xf>
    <xf numFmtId="3" fontId="186" fillId="0" borderId="0" xfId="0" applyNumberFormat="1" applyFont="1" applyFill="1" applyBorder="1" applyAlignment="1">
      <alignment vertical="center"/>
    </xf>
    <xf numFmtId="0" fontId="186" fillId="0" borderId="0" xfId="0" applyFont="1" applyFill="1" applyBorder="1" applyAlignment="1">
      <alignment vertical="center"/>
    </xf>
    <xf numFmtId="3" fontId="161" fillId="0" borderId="5" xfId="0" applyNumberFormat="1" applyFont="1" applyFill="1" applyBorder="1" applyAlignment="1">
      <alignment vertical="center" wrapText="1"/>
    </xf>
    <xf numFmtId="170" fontId="23" fillId="0" borderId="10" xfId="1" applyNumberFormat="1" applyFont="1" applyFill="1" applyBorder="1" applyAlignment="1">
      <alignment horizontal="center" vertical="center"/>
    </xf>
    <xf numFmtId="169" fontId="28" fillId="0" borderId="0" xfId="0" applyNumberFormat="1" applyFont="1"/>
    <xf numFmtId="0" fontId="39" fillId="0" borderId="2" xfId="3" applyFont="1" applyFill="1" applyBorder="1" applyAlignment="1">
      <alignment vertical="center" wrapText="1"/>
    </xf>
    <xf numFmtId="0" fontId="160" fillId="0" borderId="2" xfId="0" applyFont="1" applyFill="1" applyBorder="1" applyAlignment="1">
      <alignment vertical="center" wrapText="1"/>
    </xf>
    <xf numFmtId="0" fontId="79" fillId="0" borderId="0" xfId="0" applyFont="1" applyAlignment="1">
      <alignment vertical="center"/>
    </xf>
    <xf numFmtId="166" fontId="211" fillId="6" borderId="2" xfId="3" applyNumberFormat="1" applyFont="1" applyFill="1" applyBorder="1" applyAlignment="1">
      <alignment horizontal="right" vertical="center"/>
    </xf>
    <xf numFmtId="3" fontId="1" fillId="0" borderId="0" xfId="0" applyNumberFormat="1" applyFont="1"/>
    <xf numFmtId="169" fontId="46" fillId="6" borderId="2" xfId="1" applyNumberFormat="1" applyFont="1" applyFill="1" applyBorder="1" applyAlignment="1">
      <alignment vertical="center"/>
    </xf>
    <xf numFmtId="0" fontId="22" fillId="0" borderId="2" xfId="0" applyFont="1" applyBorder="1" applyAlignment="1">
      <alignment horizontal="center"/>
    </xf>
    <xf numFmtId="0" fontId="262" fillId="0" borderId="1" xfId="0" applyFont="1" applyBorder="1"/>
    <xf numFmtId="0" fontId="263" fillId="0" borderId="1" xfId="0" applyFont="1" applyBorder="1"/>
    <xf numFmtId="0" fontId="263" fillId="0" borderId="1" xfId="0" applyFont="1" applyBorder="1" applyAlignment="1">
      <alignment horizontal="center"/>
    </xf>
    <xf numFmtId="0" fontId="262" fillId="0" borderId="1" xfId="0" applyFont="1" applyBorder="1" applyAlignment="1">
      <alignment horizontal="center"/>
    </xf>
    <xf numFmtId="0" fontId="262" fillId="0" borderId="18" xfId="0" applyFont="1" applyBorder="1" applyAlignment="1">
      <alignment horizontal="center"/>
    </xf>
    <xf numFmtId="0" fontId="262" fillId="0" borderId="0" xfId="0" applyFont="1" applyBorder="1"/>
    <xf numFmtId="0" fontId="262" fillId="0" borderId="0" xfId="0" applyFont="1"/>
    <xf numFmtId="0" fontId="262" fillId="0" borderId="2" xfId="0" applyFont="1" applyBorder="1"/>
    <xf numFmtId="0" fontId="263" fillId="0" borderId="2" xfId="0" applyFont="1" applyBorder="1"/>
    <xf numFmtId="0" fontId="263" fillId="0" borderId="2" xfId="0" applyFont="1" applyBorder="1" applyAlignment="1">
      <alignment horizontal="center"/>
    </xf>
    <xf numFmtId="0" fontId="262" fillId="0" borderId="2" xfId="0" applyFont="1" applyBorder="1" applyAlignment="1">
      <alignment horizontal="center"/>
    </xf>
    <xf numFmtId="0" fontId="264" fillId="0" borderId="2" xfId="0" applyFont="1" applyBorder="1"/>
    <xf numFmtId="0" fontId="264" fillId="0" borderId="2" xfId="0" applyFont="1" applyBorder="1" applyAlignment="1">
      <alignment horizontal="center"/>
    </xf>
    <xf numFmtId="0" fontId="265" fillId="0" borderId="0" xfId="0" applyFont="1"/>
    <xf numFmtId="169" fontId="265" fillId="0" borderId="0" xfId="0" applyNumberFormat="1" applyFont="1"/>
    <xf numFmtId="0" fontId="265" fillId="0" borderId="0" xfId="0" applyFont="1" applyAlignment="1">
      <alignment horizontal="right"/>
    </xf>
    <xf numFmtId="169" fontId="266" fillId="0" borderId="7" xfId="1" applyNumberFormat="1" applyFont="1" applyFill="1" applyBorder="1" applyAlignment="1">
      <alignment horizontal="right" vertical="center"/>
    </xf>
    <xf numFmtId="169" fontId="265" fillId="0" borderId="7" xfId="0" applyNumberFormat="1" applyFont="1" applyBorder="1"/>
    <xf numFmtId="1" fontId="266" fillId="0" borderId="7" xfId="0" applyNumberFormat="1" applyFont="1" applyFill="1" applyBorder="1" applyAlignment="1">
      <alignment vertical="center"/>
    </xf>
    <xf numFmtId="166" fontId="267" fillId="0" borderId="7" xfId="0" applyNumberFormat="1" applyFont="1" applyFill="1" applyBorder="1" applyAlignment="1">
      <alignment horizontal="right" vertical="center"/>
    </xf>
    <xf numFmtId="166" fontId="267" fillId="0" borderId="7" xfId="0" applyNumberFormat="1" applyFont="1" applyBorder="1" applyAlignment="1">
      <alignment horizontal="right" vertical="center"/>
    </xf>
    <xf numFmtId="0" fontId="170" fillId="0" borderId="8" xfId="0" applyFont="1" applyBorder="1" applyAlignment="1">
      <alignment horizontal="center" vertical="center"/>
    </xf>
    <xf numFmtId="0" fontId="170" fillId="0" borderId="5" xfId="0" applyFont="1" applyBorder="1" applyAlignment="1">
      <alignment horizontal="center" vertical="center"/>
    </xf>
    <xf numFmtId="3" fontId="170" fillId="0" borderId="18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vertical="center"/>
    </xf>
    <xf numFmtId="169" fontId="39" fillId="0" borderId="6" xfId="1" applyNumberFormat="1" applyFont="1" applyFill="1" applyBorder="1" applyAlignment="1">
      <alignment horizontal="right" vertical="center" wrapText="1"/>
    </xf>
    <xf numFmtId="0" fontId="73" fillId="0" borderId="36" xfId="0" applyFont="1" applyFill="1" applyBorder="1" applyAlignment="1">
      <alignment horizontal="left" vertical="center" wrapText="1"/>
    </xf>
    <xf numFmtId="169" fontId="4" fillId="0" borderId="2" xfId="1" applyNumberFormat="1" applyFont="1" applyFill="1" applyBorder="1" applyAlignment="1">
      <alignment horizontal="right" vertical="center" wrapText="1"/>
    </xf>
    <xf numFmtId="169" fontId="61" fillId="0" borderId="6" xfId="1" applyNumberFormat="1" applyFont="1" applyFill="1" applyBorder="1"/>
    <xf numFmtId="165" fontId="156" fillId="0" borderId="2" xfId="1" applyFont="1" applyFill="1" applyBorder="1"/>
    <xf numFmtId="0" fontId="170" fillId="0" borderId="5" xfId="0" applyFont="1" applyBorder="1" applyAlignment="1">
      <alignment horizontal="center" vertical="center" wrapText="1"/>
    </xf>
    <xf numFmtId="0" fontId="268" fillId="3" borderId="2" xfId="0" applyFont="1" applyFill="1" applyBorder="1" applyAlignment="1">
      <alignment horizontal="center" vertical="center" wrapText="1"/>
    </xf>
    <xf numFmtId="0" fontId="269" fillId="0" borderId="2" xfId="0" applyFont="1" applyBorder="1" applyAlignment="1">
      <alignment horizontal="center" vertical="center"/>
    </xf>
    <xf numFmtId="0" fontId="270" fillId="0" borderId="18" xfId="0" applyFont="1" applyBorder="1" applyAlignment="1">
      <alignment horizontal="center" vertical="center"/>
    </xf>
    <xf numFmtId="3" fontId="186" fillId="0" borderId="1" xfId="0" applyNumberFormat="1" applyFont="1" applyBorder="1" applyAlignment="1">
      <alignment horizontal="right" vertical="center" wrapText="1"/>
    </xf>
    <xf numFmtId="169" fontId="186" fillId="3" borderId="18" xfId="1" applyNumberFormat="1" applyFont="1" applyFill="1" applyBorder="1" applyAlignment="1">
      <alignment horizontal="right"/>
    </xf>
    <xf numFmtId="166" fontId="186" fillId="0" borderId="1" xfId="0" applyNumberFormat="1" applyFont="1" applyBorder="1" applyAlignment="1">
      <alignment horizontal="center" vertical="center" wrapText="1"/>
    </xf>
    <xf numFmtId="3" fontId="186" fillId="0" borderId="2" xfId="0" applyNumberFormat="1" applyFont="1" applyBorder="1" applyAlignment="1">
      <alignment horizontal="right" vertical="center" wrapText="1"/>
    </xf>
    <xf numFmtId="166" fontId="186" fillId="0" borderId="2" xfId="0" applyNumberFormat="1" applyFont="1" applyBorder="1" applyAlignment="1">
      <alignment horizontal="center" vertical="center" wrapText="1"/>
    </xf>
    <xf numFmtId="166" fontId="186" fillId="0" borderId="16" xfId="0" applyNumberFormat="1" applyFont="1" applyBorder="1" applyAlignment="1">
      <alignment horizontal="center" vertical="center" wrapText="1"/>
    </xf>
    <xf numFmtId="166" fontId="186" fillId="0" borderId="6" xfId="0" applyNumberFormat="1" applyFont="1" applyBorder="1" applyAlignment="1">
      <alignment horizontal="center" vertical="center" wrapText="1"/>
    </xf>
    <xf numFmtId="3" fontId="187" fillId="0" borderId="5" xfId="0" applyNumberFormat="1" applyFont="1" applyBorder="1" applyAlignment="1">
      <alignment horizontal="right" vertical="center" wrapText="1"/>
    </xf>
    <xf numFmtId="166" fontId="187" fillId="0" borderId="5" xfId="0" applyNumberFormat="1" applyFont="1" applyBorder="1" applyAlignment="1">
      <alignment horizontal="center" vertical="center" wrapText="1"/>
    </xf>
    <xf numFmtId="3" fontId="271" fillId="0" borderId="1" xfId="0" applyNumberFormat="1" applyFont="1" applyBorder="1" applyAlignment="1">
      <alignment horizontal="center" vertical="center" wrapText="1"/>
    </xf>
    <xf numFmtId="0" fontId="186" fillId="0" borderId="2" xfId="0" applyFont="1" applyBorder="1" applyAlignment="1">
      <alignment horizontal="center" vertical="center" wrapText="1"/>
    </xf>
    <xf numFmtId="167" fontId="186" fillId="0" borderId="2" xfId="1" applyNumberFormat="1" applyFont="1" applyBorder="1" applyAlignment="1">
      <alignment horizontal="center" vertical="center" wrapText="1"/>
    </xf>
    <xf numFmtId="3" fontId="271" fillId="0" borderId="2" xfId="0" applyNumberFormat="1" applyFont="1" applyBorder="1" applyAlignment="1">
      <alignment horizontal="center" vertical="center" wrapText="1"/>
    </xf>
    <xf numFmtId="167" fontId="186" fillId="0" borderId="2" xfId="1" applyNumberFormat="1" applyFont="1" applyFill="1" applyBorder="1" applyAlignment="1">
      <alignment horizontal="center" vertical="center" wrapText="1"/>
    </xf>
    <xf numFmtId="166" fontId="73" fillId="0" borderId="2" xfId="0" applyNumberFormat="1" applyFont="1" applyBorder="1" applyAlignment="1">
      <alignment horizontal="center" vertical="center" wrapText="1"/>
    </xf>
    <xf numFmtId="170" fontId="186" fillId="3" borderId="18" xfId="1" applyNumberFormat="1" applyFont="1" applyFill="1" applyBorder="1" applyAlignment="1">
      <alignment horizontal="center" vertical="center"/>
    </xf>
    <xf numFmtId="3" fontId="272" fillId="0" borderId="5" xfId="0" applyNumberFormat="1" applyFont="1" applyBorder="1" applyAlignment="1">
      <alignment horizontal="center" vertical="center" wrapText="1"/>
    </xf>
    <xf numFmtId="167" fontId="272" fillId="0" borderId="5" xfId="1" applyNumberFormat="1" applyFont="1" applyBorder="1" applyAlignment="1">
      <alignment horizontal="center" vertical="center" wrapText="1"/>
    </xf>
    <xf numFmtId="166" fontId="272" fillId="0" borderId="5" xfId="0" applyNumberFormat="1" applyFont="1" applyBorder="1" applyAlignment="1">
      <alignment horizontal="center" vertical="center" wrapText="1"/>
    </xf>
    <xf numFmtId="3" fontId="272" fillId="0" borderId="5" xfId="0" applyNumberFormat="1" applyFont="1" applyFill="1" applyBorder="1" applyAlignment="1">
      <alignment horizontal="center" vertical="center" wrapText="1"/>
    </xf>
    <xf numFmtId="3" fontId="272" fillId="0" borderId="5" xfId="0" applyNumberFormat="1" applyFont="1" applyBorder="1" applyAlignment="1">
      <alignment horizontal="right" vertical="center"/>
    </xf>
    <xf numFmtId="169" fontId="186" fillId="0" borderId="2" xfId="1" applyNumberFormat="1" applyFont="1" applyBorder="1" applyAlignment="1">
      <alignment horizontal="center" vertical="center" wrapText="1"/>
    </xf>
    <xf numFmtId="169" fontId="186" fillId="0" borderId="2" xfId="1" applyNumberFormat="1" applyFont="1" applyBorder="1" applyAlignment="1">
      <alignment vertical="center" wrapText="1"/>
    </xf>
    <xf numFmtId="169" fontId="186" fillId="3" borderId="2" xfId="1" applyNumberFormat="1" applyFont="1" applyFill="1" applyBorder="1" applyAlignment="1">
      <alignment vertical="center"/>
    </xf>
    <xf numFmtId="0" fontId="186" fillId="3" borderId="2" xfId="6" applyFont="1" applyFill="1" applyBorder="1" applyAlignment="1">
      <alignment vertical="center"/>
    </xf>
    <xf numFmtId="0" fontId="187" fillId="3" borderId="5" xfId="6" applyFont="1" applyFill="1" applyBorder="1" applyAlignment="1">
      <alignment vertical="center"/>
    </xf>
    <xf numFmtId="169" fontId="186" fillId="3" borderId="1" xfId="1" applyNumberFormat="1" applyFont="1" applyFill="1" applyBorder="1" applyAlignment="1">
      <alignment vertical="center"/>
    </xf>
    <xf numFmtId="169" fontId="186" fillId="3" borderId="16" xfId="1" applyNumberFormat="1" applyFont="1" applyFill="1" applyBorder="1" applyAlignment="1">
      <alignment vertical="center"/>
    </xf>
    <xf numFmtId="0" fontId="187" fillId="0" borderId="5" xfId="6" applyFont="1" applyFill="1" applyBorder="1" applyAlignment="1">
      <alignment vertical="center"/>
    </xf>
    <xf numFmtId="0" fontId="187" fillId="0" borderId="5" xfId="6" applyFont="1" applyBorder="1" applyAlignment="1">
      <alignment vertical="center"/>
    </xf>
    <xf numFmtId="169" fontId="187" fillId="0" borderId="5" xfId="1" applyNumberFormat="1" applyFont="1" applyBorder="1" applyAlignment="1">
      <alignment vertical="center"/>
    </xf>
    <xf numFmtId="0" fontId="160" fillId="0" borderId="0" xfId="0" applyFont="1" applyFill="1" applyBorder="1" applyAlignment="1">
      <alignment vertical="center"/>
    </xf>
    <xf numFmtId="170" fontId="37" fillId="0" borderId="5" xfId="1" applyNumberFormat="1" applyFont="1" applyBorder="1" applyAlignment="1">
      <alignment horizontal="center" vertical="center"/>
    </xf>
    <xf numFmtId="0" fontId="273" fillId="0" borderId="0" xfId="0" applyFont="1"/>
    <xf numFmtId="0" fontId="23" fillId="0" borderId="6" xfId="0" applyFont="1" applyBorder="1" applyAlignment="1">
      <alignment horizontal="center" vertical="center"/>
    </xf>
    <xf numFmtId="0" fontId="274" fillId="0" borderId="0" xfId="0" applyFont="1"/>
    <xf numFmtId="0" fontId="39" fillId="0" borderId="2" xfId="0" applyFont="1" applyBorder="1" applyAlignment="1">
      <alignment horizontal="center"/>
    </xf>
    <xf numFmtId="0" fontId="211" fillId="0" borderId="2" xfId="0" applyFont="1" applyFill="1" applyBorder="1" applyAlignment="1">
      <alignment horizontal="center"/>
    </xf>
    <xf numFmtId="0" fontId="275" fillId="5" borderId="2" xfId="0" applyFont="1" applyFill="1" applyBorder="1"/>
    <xf numFmtId="0" fontId="269" fillId="0" borderId="16" xfId="0" applyFont="1" applyBorder="1" applyAlignment="1">
      <alignment horizontal="center" vertical="center"/>
    </xf>
    <xf numFmtId="0" fontId="140" fillId="0" borderId="2" xfId="0" applyFont="1" applyBorder="1" applyAlignment="1">
      <alignment horizontal="center" vertical="center"/>
    </xf>
    <xf numFmtId="0" fontId="276" fillId="0" borderId="2" xfId="0" applyFont="1" applyBorder="1" applyAlignment="1">
      <alignment horizontal="center" vertical="center"/>
    </xf>
    <xf numFmtId="0" fontId="276" fillId="0" borderId="6" xfId="0" applyFont="1" applyBorder="1" applyAlignment="1">
      <alignment horizontal="center" vertical="center"/>
    </xf>
    <xf numFmtId="0" fontId="140" fillId="0" borderId="2" xfId="0" applyFont="1" applyBorder="1" applyAlignment="1">
      <alignment horizontal="center" vertical="center" wrapText="1"/>
    </xf>
    <xf numFmtId="0" fontId="140" fillId="0" borderId="2" xfId="0" applyFont="1" applyFill="1" applyBorder="1" applyAlignment="1">
      <alignment horizontal="center" vertical="center"/>
    </xf>
    <xf numFmtId="0" fontId="140" fillId="0" borderId="18" xfId="0" applyFont="1" applyBorder="1" applyAlignment="1">
      <alignment horizontal="center" vertical="center" wrapText="1"/>
    </xf>
    <xf numFmtId="0" fontId="269" fillId="3" borderId="2" xfId="0" applyFont="1" applyFill="1" applyBorder="1" applyAlignment="1">
      <alignment horizontal="center" vertical="center" wrapText="1"/>
    </xf>
    <xf numFmtId="0" fontId="79" fillId="3" borderId="2" xfId="0" applyFont="1" applyFill="1" applyBorder="1" applyAlignment="1">
      <alignment horizontal="center" vertical="center" wrapText="1"/>
    </xf>
    <xf numFmtId="0" fontId="143" fillId="0" borderId="16" xfId="0" applyFont="1" applyBorder="1" applyAlignment="1">
      <alignment horizontal="center" vertical="center"/>
    </xf>
    <xf numFmtId="0" fontId="14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79" fillId="0" borderId="2" xfId="0" applyNumberFormat="1" applyFont="1" applyBorder="1" applyAlignment="1">
      <alignment horizontal="center" vertical="center"/>
    </xf>
    <xf numFmtId="0" fontId="140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77" fillId="0" borderId="16" xfId="0" applyFont="1" applyBorder="1" applyAlignment="1">
      <alignment horizontal="center" vertical="center" wrapText="1"/>
    </xf>
    <xf numFmtId="0" fontId="277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69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83" fillId="0" borderId="5" xfId="3" applyFont="1" applyFill="1" applyBorder="1" applyAlignment="1">
      <alignment horizontal="center" vertical="center" wrapText="1"/>
    </xf>
    <xf numFmtId="166" fontId="211" fillId="0" borderId="2" xfId="3" applyNumberFormat="1" applyFont="1" applyFill="1" applyBorder="1" applyAlignment="1">
      <alignment vertical="center"/>
    </xf>
    <xf numFmtId="0" fontId="46" fillId="0" borderId="0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3" fontId="39" fillId="0" borderId="16" xfId="0" applyNumberFormat="1" applyFont="1" applyBorder="1" applyAlignment="1">
      <alignment horizontal="center" vertical="center"/>
    </xf>
    <xf numFmtId="166" fontId="39" fillId="0" borderId="2" xfId="0" applyNumberFormat="1" applyFont="1" applyBorder="1" applyAlignment="1">
      <alignment horizontal="center" vertical="center"/>
    </xf>
    <xf numFmtId="169" fontId="39" fillId="0" borderId="2" xfId="1" applyNumberFormat="1" applyFont="1" applyFill="1" applyBorder="1" applyAlignment="1">
      <alignment horizontal="center" vertical="center"/>
    </xf>
    <xf numFmtId="169" fontId="46" fillId="0" borderId="1" xfId="0" applyNumberFormat="1" applyFont="1" applyFill="1" applyBorder="1" applyAlignment="1">
      <alignment horizontal="center" vertical="center"/>
    </xf>
    <xf numFmtId="0" fontId="116" fillId="0" borderId="0" xfId="0" applyFont="1" applyFill="1" applyBorder="1" applyAlignment="1">
      <alignment horizontal="center" vertical="center"/>
    </xf>
    <xf numFmtId="3" fontId="116" fillId="0" borderId="0" xfId="0" applyNumberFormat="1" applyFont="1" applyAlignment="1">
      <alignment horizontal="center" vertical="center"/>
    </xf>
    <xf numFmtId="0" fontId="116" fillId="0" borderId="0" xfId="0" applyFont="1" applyAlignment="1">
      <alignment horizontal="center" vertical="center"/>
    </xf>
    <xf numFmtId="0" fontId="39" fillId="0" borderId="18" xfId="0" applyFont="1" applyFill="1" applyBorder="1" applyAlignment="1">
      <alignment vertical="center"/>
    </xf>
    <xf numFmtId="169" fontId="129" fillId="0" borderId="18" xfId="1" applyNumberFormat="1" applyFont="1" applyBorder="1" applyAlignment="1">
      <alignment vertical="center"/>
    </xf>
    <xf numFmtId="166" fontId="129" fillId="0" borderId="2" xfId="0" applyNumberFormat="1" applyFont="1" applyBorder="1" applyAlignment="1">
      <alignment horizontal="center" vertical="center"/>
    </xf>
    <xf numFmtId="166" fontId="129" fillId="0" borderId="6" xfId="0" applyNumberFormat="1" applyFont="1" applyBorder="1" applyAlignment="1">
      <alignment horizontal="center" vertical="center"/>
    </xf>
    <xf numFmtId="166" fontId="39" fillId="0" borderId="18" xfId="0" applyNumberFormat="1" applyFont="1" applyBorder="1" applyAlignment="1">
      <alignment horizontal="center" vertical="center"/>
    </xf>
    <xf numFmtId="166" fontId="39" fillId="0" borderId="16" xfId="0" applyNumberFormat="1" applyFont="1" applyBorder="1" applyAlignment="1">
      <alignment horizontal="center" vertical="center"/>
    </xf>
    <xf numFmtId="167" fontId="46" fillId="0" borderId="2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vertical="center"/>
    </xf>
    <xf numFmtId="166" fontId="46" fillId="0" borderId="2" xfId="0" applyNumberFormat="1" applyFont="1" applyBorder="1" applyAlignment="1">
      <alignment horizontal="center" vertical="center"/>
    </xf>
    <xf numFmtId="166" fontId="170" fillId="0" borderId="6" xfId="0" applyNumberFormat="1" applyFont="1" applyBorder="1" applyAlignment="1">
      <alignment horizontal="center" vertical="center"/>
    </xf>
    <xf numFmtId="166" fontId="116" fillId="0" borderId="7" xfId="0" applyNumberFormat="1" applyFont="1" applyBorder="1" applyAlignment="1">
      <alignment horizontal="center" vertical="center"/>
    </xf>
    <xf numFmtId="166" fontId="261" fillId="0" borderId="6" xfId="0" applyNumberFormat="1" applyFont="1" applyBorder="1" applyAlignment="1">
      <alignment vertical="center"/>
    </xf>
    <xf numFmtId="0" fontId="270" fillId="0" borderId="2" xfId="0" applyFont="1" applyBorder="1" applyAlignment="1">
      <alignment horizontal="center" vertical="center" wrapText="1"/>
    </xf>
    <xf numFmtId="0" fontId="268" fillId="0" borderId="2" xfId="0" applyFont="1" applyBorder="1" applyAlignment="1">
      <alignment horizontal="center" vertical="center" wrapText="1"/>
    </xf>
    <xf numFmtId="0" fontId="278" fillId="0" borderId="2" xfId="0" applyFont="1" applyBorder="1" applyAlignment="1">
      <alignment horizontal="center" vertical="center" wrapText="1"/>
    </xf>
    <xf numFmtId="0" fontId="120" fillId="0" borderId="2" xfId="0" applyFont="1" applyBorder="1" applyAlignment="1">
      <alignment horizontal="center" vertical="center" wrapText="1"/>
    </xf>
    <xf numFmtId="0" fontId="133" fillId="0" borderId="18" xfId="0" applyFont="1" applyBorder="1" applyAlignment="1">
      <alignment horizontal="center" vertical="center"/>
    </xf>
    <xf numFmtId="0" fontId="279" fillId="0" borderId="7" xfId="0" applyFont="1" applyFill="1" applyBorder="1" applyAlignment="1">
      <alignment horizontal="center" vertical="center" wrapText="1"/>
    </xf>
    <xf numFmtId="169" fontId="211" fillId="0" borderId="2" xfId="0" applyNumberFormat="1" applyFont="1" applyFill="1" applyBorder="1" applyAlignment="1">
      <alignment horizontal="center" vertical="center"/>
    </xf>
    <xf numFmtId="169" fontId="211" fillId="0" borderId="6" xfId="0" applyNumberFormat="1" applyFont="1" applyFill="1" applyBorder="1" applyAlignment="1">
      <alignment horizontal="center" vertical="center"/>
    </xf>
    <xf numFmtId="0" fontId="160" fillId="0" borderId="0" xfId="0" applyFont="1" applyFill="1" applyBorder="1" applyAlignment="1">
      <alignment horizontal="center"/>
    </xf>
    <xf numFmtId="0" fontId="168" fillId="0" borderId="0" xfId="0" applyFont="1" applyAlignment="1">
      <alignment horizontal="center"/>
    </xf>
    <xf numFmtId="0" fontId="268" fillId="0" borderId="6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169" fontId="156" fillId="0" borderId="2" xfId="1" applyNumberFormat="1" applyFont="1" applyBorder="1" applyAlignment="1">
      <alignment horizontal="center" vertical="center" wrapText="1"/>
    </xf>
    <xf numFmtId="0" fontId="170" fillId="0" borderId="5" xfId="0" applyFont="1" applyBorder="1" applyAlignment="1">
      <alignment horizontal="center" vertical="center" wrapText="1"/>
    </xf>
    <xf numFmtId="0" fontId="186" fillId="0" borderId="5" xfId="0" applyFont="1" applyBorder="1" applyAlignment="1">
      <alignment horizontal="center" vertical="center" wrapText="1"/>
    </xf>
    <xf numFmtId="0" fontId="186" fillId="0" borderId="14" xfId="0" applyFont="1" applyBorder="1" applyAlignment="1">
      <alignment horizontal="center" vertical="center" wrapText="1"/>
    </xf>
    <xf numFmtId="0" fontId="175" fillId="0" borderId="0" xfId="0" applyFont="1" applyBorder="1" applyAlignment="1">
      <alignment horizontal="center" vertical="center" wrapText="1"/>
    </xf>
    <xf numFmtId="0" fontId="160" fillId="0" borderId="0" xfId="0" applyFont="1" applyBorder="1" applyAlignment="1">
      <alignment horizontal="center" vertical="center" wrapText="1"/>
    </xf>
    <xf numFmtId="169" fontId="160" fillId="3" borderId="14" xfId="1" applyNumberFormat="1" applyFont="1" applyFill="1" applyBorder="1" applyAlignment="1">
      <alignment vertical="center"/>
    </xf>
    <xf numFmtId="170" fontId="160" fillId="3" borderId="0" xfId="1" applyNumberFormat="1" applyFont="1" applyFill="1" applyBorder="1" applyAlignment="1">
      <alignment horizontal="center" vertical="center"/>
    </xf>
    <xf numFmtId="167" fontId="160" fillId="0" borderId="0" xfId="0" applyNumberFormat="1" applyFont="1" applyBorder="1" applyAlignment="1">
      <alignment horizontal="center" vertical="center" wrapText="1"/>
    </xf>
    <xf numFmtId="3" fontId="161" fillId="0" borderId="14" xfId="0" applyNumberFormat="1" applyFont="1" applyBorder="1" applyAlignment="1">
      <alignment vertical="center" wrapText="1"/>
    </xf>
    <xf numFmtId="3" fontId="161" fillId="0" borderId="0" xfId="0" applyNumberFormat="1" applyFont="1" applyBorder="1" applyAlignment="1">
      <alignment vertical="center" wrapText="1"/>
    </xf>
    <xf numFmtId="168" fontId="161" fillId="0" borderId="0" xfId="1" applyNumberFormat="1" applyFont="1" applyBorder="1" applyAlignment="1">
      <alignment horizontal="center" vertical="center" wrapText="1"/>
    </xf>
    <xf numFmtId="0" fontId="160" fillId="0" borderId="1" xfId="0" applyFont="1" applyBorder="1" applyAlignment="1">
      <alignment horizontal="center" vertical="center" wrapText="1"/>
    </xf>
    <xf numFmtId="0" fontId="160" fillId="0" borderId="2" xfId="0" applyFont="1" applyBorder="1" applyAlignment="1">
      <alignment horizontal="center" vertical="center" wrapText="1"/>
    </xf>
    <xf numFmtId="0" fontId="187" fillId="0" borderId="36" xfId="0" applyFont="1" applyFill="1" applyBorder="1" applyAlignment="1">
      <alignment vertical="center"/>
    </xf>
    <xf numFmtId="165" fontId="171" fillId="6" borderId="2" xfId="0" applyNumberFormat="1" applyFont="1" applyFill="1" applyBorder="1" applyAlignment="1">
      <alignment horizontal="right" vertical="center"/>
    </xf>
    <xf numFmtId="0" fontId="281" fillId="0" borderId="0" xfId="0" applyFont="1"/>
    <xf numFmtId="0" fontId="170" fillId="0" borderId="36" xfId="0" applyFont="1" applyFill="1" applyBorder="1" applyAlignment="1">
      <alignment vertical="center" wrapText="1"/>
    </xf>
    <xf numFmtId="166" fontId="186" fillId="0" borderId="2" xfId="0" applyNumberFormat="1" applyFont="1" applyFill="1" applyBorder="1" applyAlignment="1">
      <alignment horizontal="right" vertical="center"/>
    </xf>
    <xf numFmtId="0" fontId="186" fillId="0" borderId="2" xfId="0" applyFont="1" applyFill="1" applyBorder="1" applyAlignment="1">
      <alignment horizontal="right" vertical="center"/>
    </xf>
    <xf numFmtId="166" fontId="186" fillId="0" borderId="2" xfId="1" applyNumberFormat="1" applyFont="1" applyFill="1" applyBorder="1" applyAlignment="1">
      <alignment horizontal="right" vertical="center"/>
    </xf>
    <xf numFmtId="0" fontId="186" fillId="0" borderId="36" xfId="0" applyFont="1" applyFill="1" applyBorder="1" applyAlignment="1">
      <alignment vertical="center" wrapText="1"/>
    </xf>
    <xf numFmtId="0" fontId="170" fillId="0" borderId="38" xfId="0" applyFont="1" applyFill="1" applyBorder="1" applyAlignment="1">
      <alignment vertical="center" wrapText="1"/>
    </xf>
    <xf numFmtId="0" fontId="186" fillId="0" borderId="6" xfId="0" applyFont="1" applyFill="1" applyBorder="1" applyAlignment="1">
      <alignment horizontal="right" vertical="center"/>
    </xf>
    <xf numFmtId="166" fontId="186" fillId="0" borderId="6" xfId="0" applyNumberFormat="1" applyFont="1" applyFill="1" applyBorder="1" applyAlignment="1">
      <alignment horizontal="right" vertical="center"/>
    </xf>
    <xf numFmtId="0" fontId="186" fillId="3" borderId="18" xfId="1" applyNumberFormat="1" applyFont="1" applyFill="1" applyBorder="1" applyAlignment="1">
      <alignment horizontal="center" vertical="center"/>
    </xf>
    <xf numFmtId="169" fontId="186" fillId="3" borderId="18" xfId="1" applyNumberFormat="1" applyFont="1" applyFill="1" applyBorder="1" applyAlignment="1">
      <alignment horizontal="right" vertical="center"/>
    </xf>
    <xf numFmtId="1" fontId="186" fillId="3" borderId="18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69" fontId="73" fillId="3" borderId="18" xfId="1" applyNumberFormat="1" applyFont="1" applyFill="1" applyBorder="1" applyAlignment="1">
      <alignment horizontal="right" vertical="center"/>
    </xf>
    <xf numFmtId="169" fontId="73" fillId="3" borderId="18" xfId="1" applyNumberFormat="1" applyFont="1" applyFill="1" applyBorder="1" applyAlignment="1">
      <alignment horizontal="center" vertical="center"/>
    </xf>
    <xf numFmtId="1" fontId="170" fillId="0" borderId="18" xfId="0" applyNumberFormat="1" applyFont="1" applyBorder="1" applyAlignment="1">
      <alignment horizontal="left" vertical="center" wrapText="1"/>
    </xf>
    <xf numFmtId="169" fontId="156" fillId="0" borderId="2" xfId="1" applyNumberFormat="1" applyFont="1" applyBorder="1" applyAlignment="1">
      <alignment horizontal="center" vertical="center" wrapText="1"/>
    </xf>
    <xf numFmtId="0" fontId="170" fillId="0" borderId="5" xfId="0" applyFont="1" applyBorder="1" applyAlignment="1">
      <alignment horizontal="center" vertical="center" wrapText="1"/>
    </xf>
    <xf numFmtId="0" fontId="160" fillId="0" borderId="5" xfId="0" applyFont="1" applyBorder="1" applyAlignment="1">
      <alignment horizontal="center" vertical="center" wrapText="1"/>
    </xf>
    <xf numFmtId="166" fontId="170" fillId="0" borderId="6" xfId="0" applyNumberFormat="1" applyFont="1" applyBorder="1" applyAlignment="1">
      <alignment vertical="center"/>
    </xf>
    <xf numFmtId="0" fontId="171" fillId="0" borderId="0" xfId="0" applyFont="1" applyBorder="1" applyAlignment="1">
      <alignment horizontal="center" vertical="center"/>
    </xf>
    <xf numFmtId="3" fontId="170" fillId="0" borderId="18" xfId="0" applyNumberFormat="1" applyFont="1" applyFill="1" applyBorder="1" applyAlignment="1">
      <alignment horizontal="center" vertical="center"/>
    </xf>
    <xf numFmtId="3" fontId="170" fillId="0" borderId="6" xfId="0" applyNumberFormat="1" applyFont="1" applyBorder="1" applyAlignment="1">
      <alignment horizontal="center" vertical="center"/>
    </xf>
    <xf numFmtId="0" fontId="171" fillId="3" borderId="5" xfId="0" applyFont="1" applyFill="1" applyBorder="1" applyAlignment="1">
      <alignment horizontal="center" vertical="center" wrapText="1"/>
    </xf>
    <xf numFmtId="3" fontId="170" fillId="0" borderId="2" xfId="0" quotePrefix="1" applyNumberFormat="1" applyFont="1" applyBorder="1" applyAlignment="1">
      <alignment horizontal="center" vertical="center"/>
    </xf>
    <xf numFmtId="3" fontId="282" fillId="0" borderId="2" xfId="0" quotePrefix="1" applyNumberFormat="1" applyFont="1" applyBorder="1" applyAlignment="1">
      <alignment horizontal="center" vertical="center"/>
    </xf>
    <xf numFmtId="169" fontId="170" fillId="0" borderId="18" xfId="1" quotePrefix="1" applyNumberFormat="1" applyFont="1" applyBorder="1" applyAlignment="1">
      <alignment horizontal="right" vertical="center"/>
    </xf>
    <xf numFmtId="169" fontId="282" fillId="0" borderId="2" xfId="1" quotePrefix="1" applyNumberFormat="1" applyFont="1" applyBorder="1" applyAlignment="1">
      <alignment horizontal="right" vertical="center"/>
    </xf>
    <xf numFmtId="169" fontId="282" fillId="0" borderId="6" xfId="1" quotePrefix="1" applyNumberFormat="1" applyFont="1" applyBorder="1" applyAlignment="1">
      <alignment horizontal="right" vertical="center"/>
    </xf>
    <xf numFmtId="0" fontId="282" fillId="0" borderId="2" xfId="0" applyFont="1" applyBorder="1" applyAlignment="1">
      <alignment horizontal="center" vertical="center"/>
    </xf>
    <xf numFmtId="16" fontId="170" fillId="0" borderId="2" xfId="0" quotePrefix="1" applyNumberFormat="1" applyFont="1" applyBorder="1" applyAlignment="1">
      <alignment horizontal="center" vertical="center"/>
    </xf>
    <xf numFmtId="170" fontId="170" fillId="0" borderId="2" xfId="1" applyNumberFormat="1" applyFont="1" applyBorder="1" applyAlignment="1">
      <alignment horizontal="center" vertical="center"/>
    </xf>
    <xf numFmtId="170" fontId="282" fillId="0" borderId="2" xfId="1" applyNumberFormat="1" applyFont="1" applyBorder="1" applyAlignment="1">
      <alignment horizontal="center" vertical="center"/>
    </xf>
    <xf numFmtId="0" fontId="170" fillId="3" borderId="2" xfId="0" applyFont="1" applyFill="1" applyBorder="1" applyAlignment="1">
      <alignment horizontal="center" vertical="center"/>
    </xf>
    <xf numFmtId="3" fontId="170" fillId="0" borderId="2" xfId="0" applyNumberFormat="1" applyFont="1" applyBorder="1" applyAlignment="1">
      <alignment horizontal="center" vertical="center"/>
    </xf>
    <xf numFmtId="0" fontId="170" fillId="3" borderId="16" xfId="0" applyFont="1" applyFill="1" applyBorder="1" applyAlignment="1">
      <alignment horizontal="center" vertical="center"/>
    </xf>
    <xf numFmtId="165" fontId="170" fillId="3" borderId="2" xfId="0" applyNumberFormat="1" applyFont="1" applyFill="1" applyBorder="1" applyAlignment="1">
      <alignment horizontal="center" vertical="center"/>
    </xf>
    <xf numFmtId="3" fontId="170" fillId="0" borderId="16" xfId="0" applyNumberFormat="1" applyFont="1" applyBorder="1" applyAlignment="1">
      <alignment horizontal="center" vertical="center"/>
    </xf>
    <xf numFmtId="0" fontId="170" fillId="0" borderId="6" xfId="0" applyFont="1" applyBorder="1" applyAlignment="1">
      <alignment horizontal="center" vertical="center"/>
    </xf>
    <xf numFmtId="0" fontId="282" fillId="6" borderId="2" xfId="0" applyFont="1" applyFill="1" applyBorder="1" applyAlignment="1">
      <alignment horizontal="center" vertical="center" wrapText="1"/>
    </xf>
    <xf numFmtId="3" fontId="170" fillId="6" borderId="2" xfId="1" applyNumberFormat="1" applyFont="1" applyFill="1" applyBorder="1" applyAlignment="1">
      <alignment horizontal="center" vertical="center" wrapText="1"/>
    </xf>
    <xf numFmtId="3" fontId="170" fillId="0" borderId="2" xfId="0" applyNumberFormat="1" applyFont="1" applyFill="1" applyBorder="1" applyAlignment="1">
      <alignment horizontal="center" vertical="center"/>
    </xf>
    <xf numFmtId="0" fontId="170" fillId="3" borderId="2" xfId="0" applyFont="1" applyFill="1" applyBorder="1" applyAlignment="1">
      <alignment horizontal="center" vertical="center" wrapText="1"/>
    </xf>
    <xf numFmtId="49" fontId="170" fillId="0" borderId="2" xfId="0" applyNumberFormat="1" applyFont="1" applyBorder="1" applyAlignment="1">
      <alignment horizontal="center" vertical="center" wrapText="1"/>
    </xf>
    <xf numFmtId="169" fontId="171" fillId="0" borderId="2" xfId="0" applyNumberFormat="1" applyFont="1" applyFill="1" applyBorder="1" applyAlignment="1">
      <alignment horizontal="center" vertical="center"/>
    </xf>
    <xf numFmtId="169" fontId="171" fillId="0" borderId="2" xfId="1" applyNumberFormat="1" applyFont="1" applyFill="1" applyBorder="1" applyAlignment="1">
      <alignment horizontal="center" vertical="center"/>
    </xf>
    <xf numFmtId="169" fontId="171" fillId="0" borderId="18" xfId="1" applyNumberFormat="1" applyFont="1" applyFill="1" applyBorder="1" applyAlignment="1">
      <alignment horizontal="center" vertical="center"/>
    </xf>
    <xf numFmtId="0" fontId="283" fillId="0" borderId="7" xfId="0" applyFont="1" applyBorder="1" applyAlignment="1">
      <alignment horizontal="center" vertical="center"/>
    </xf>
    <xf numFmtId="0" fontId="283" fillId="0" borderId="0" xfId="0" applyFont="1" applyFill="1" applyBorder="1" applyAlignment="1">
      <alignment horizontal="center" vertical="center"/>
    </xf>
    <xf numFmtId="3" fontId="283" fillId="0" borderId="0" xfId="0" applyNumberFormat="1" applyFont="1" applyAlignment="1">
      <alignment horizontal="center" vertical="center"/>
    </xf>
    <xf numFmtId="0" fontId="283" fillId="0" borderId="0" xfId="0" applyFont="1" applyAlignment="1">
      <alignment horizontal="center" vertical="center"/>
    </xf>
    <xf numFmtId="0" fontId="118" fillId="0" borderId="16" xfId="0" applyFont="1" applyFill="1" applyBorder="1" applyAlignment="1">
      <alignment vertical="center" wrapText="1"/>
    </xf>
    <xf numFmtId="0" fontId="79" fillId="0" borderId="16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 wrapText="1"/>
    </xf>
    <xf numFmtId="0" fontId="39" fillId="0" borderId="18" xfId="0" applyNumberFormat="1" applyFont="1" applyBorder="1" applyAlignment="1">
      <alignment horizontal="left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88" fillId="0" borderId="2" xfId="0" applyFont="1" applyBorder="1" applyAlignment="1">
      <alignment horizontal="center" vertical="center" wrapText="1"/>
    </xf>
    <xf numFmtId="0" fontId="282" fillId="0" borderId="2" xfId="0" applyFont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 wrapText="1"/>
    </xf>
    <xf numFmtId="0" fontId="39" fillId="0" borderId="6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3" fontId="170" fillId="6" borderId="6" xfId="1" applyNumberFormat="1" applyFont="1" applyFill="1" applyBorder="1" applyAlignment="1">
      <alignment horizontal="center" vertical="center" wrapText="1"/>
    </xf>
    <xf numFmtId="0" fontId="129" fillId="0" borderId="16" xfId="0" applyFont="1" applyBorder="1" applyAlignment="1">
      <alignment vertical="center" wrapText="1"/>
    </xf>
    <xf numFmtId="171" fontId="129" fillId="0" borderId="16" xfId="0" applyNumberFormat="1" applyFont="1" applyBorder="1" applyAlignment="1">
      <alignment horizontal="center" vertical="center"/>
    </xf>
    <xf numFmtId="0" fontId="115" fillId="0" borderId="2" xfId="0" applyFont="1" applyBorder="1" applyAlignment="1">
      <alignment horizontal="center" vertical="center" wrapText="1"/>
    </xf>
    <xf numFmtId="0" fontId="39" fillId="6" borderId="2" xfId="0" applyFont="1" applyFill="1" applyBorder="1" applyAlignment="1">
      <alignment vertical="center"/>
    </xf>
    <xf numFmtId="0" fontId="118" fillId="0" borderId="6" xfId="0" applyFont="1" applyBorder="1" applyAlignment="1">
      <alignment horizontal="center" vertical="center" wrapText="1"/>
    </xf>
    <xf numFmtId="166" fontId="73" fillId="0" borderId="6" xfId="0" applyNumberFormat="1" applyFont="1" applyFill="1" applyBorder="1" applyAlignment="1">
      <alignment vertical="center"/>
    </xf>
    <xf numFmtId="170" fontId="171" fillId="0" borderId="2" xfId="1" applyNumberFormat="1" applyFont="1" applyFill="1" applyBorder="1" applyAlignment="1">
      <alignment horizontal="center" vertical="center" wrapText="1"/>
    </xf>
    <xf numFmtId="168" fontId="39" fillId="0" borderId="2" xfId="0" applyNumberFormat="1" applyFont="1" applyFill="1" applyBorder="1" applyAlignment="1">
      <alignment horizontal="center" vertical="center"/>
    </xf>
    <xf numFmtId="0" fontId="118" fillId="0" borderId="6" xfId="0" applyFont="1" applyBorder="1" applyAlignment="1">
      <alignment horizontal="left" vertical="center" wrapText="1"/>
    </xf>
    <xf numFmtId="168" fontId="39" fillId="0" borderId="6" xfId="0" applyNumberFormat="1" applyFont="1" applyFill="1" applyBorder="1" applyAlignment="1">
      <alignment horizontal="center" vertical="center"/>
    </xf>
    <xf numFmtId="0" fontId="170" fillId="0" borderId="6" xfId="0" applyFont="1" applyFill="1" applyBorder="1" applyAlignment="1">
      <alignment horizontal="center" vertical="center"/>
    </xf>
    <xf numFmtId="0" fontId="43" fillId="0" borderId="16" xfId="0" quotePrefix="1" applyFont="1" applyBorder="1" applyAlignment="1">
      <alignment horizontal="center" vertical="center"/>
    </xf>
    <xf numFmtId="49" fontId="39" fillId="0" borderId="16" xfId="0" applyNumberFormat="1" applyFont="1" applyBorder="1" applyAlignment="1">
      <alignment horizontal="left" vertical="center"/>
    </xf>
    <xf numFmtId="0" fontId="46" fillId="0" borderId="18" xfId="0" applyFont="1" applyBorder="1" applyAlignment="1">
      <alignment horizontal="center" vertical="center"/>
    </xf>
    <xf numFmtId="0" fontId="46" fillId="0" borderId="28" xfId="0" applyFont="1" applyBorder="1" applyAlignment="1">
      <alignment vertical="center" wrapText="1"/>
    </xf>
    <xf numFmtId="0" fontId="185" fillId="0" borderId="18" xfId="0" applyFont="1" applyBorder="1" applyAlignment="1">
      <alignment horizontal="center" vertical="center" wrapText="1"/>
    </xf>
    <xf numFmtId="0" fontId="268" fillId="0" borderId="16" xfId="0" applyFont="1" applyBorder="1" applyAlignment="1">
      <alignment horizontal="center" vertical="center" wrapText="1"/>
    </xf>
    <xf numFmtId="0" fontId="211" fillId="0" borderId="2" xfId="6" applyFont="1" applyFill="1" applyBorder="1" applyAlignment="1">
      <alignment vertical="center" wrapText="1"/>
    </xf>
    <xf numFmtId="166" fontId="211" fillId="0" borderId="2" xfId="0" applyNumberFormat="1" applyFont="1" applyBorder="1" applyAlignment="1">
      <alignment vertical="center"/>
    </xf>
    <xf numFmtId="0" fontId="284" fillId="0" borderId="0" xfId="0" applyFont="1"/>
    <xf numFmtId="170" fontId="1" fillId="0" borderId="0" xfId="0" applyNumberFormat="1" applyFont="1" applyAlignment="1">
      <alignment vertical="center"/>
    </xf>
    <xf numFmtId="169" fontId="160" fillId="0" borderId="2" xfId="1" applyNumberFormat="1" applyFont="1" applyFill="1" applyBorder="1" applyAlignment="1">
      <alignment horizontal="right" vertical="center" wrapText="1"/>
    </xf>
    <xf numFmtId="0" fontId="175" fillId="0" borderId="36" xfId="0" applyFont="1" applyFill="1" applyBorder="1" applyAlignment="1">
      <alignment vertical="center" wrapText="1"/>
    </xf>
    <xf numFmtId="169" fontId="0" fillId="0" borderId="0" xfId="1" applyNumberFormat="1" applyFont="1"/>
    <xf numFmtId="49" fontId="147" fillId="0" borderId="36" xfId="0" applyNumberFormat="1" applyFont="1" applyFill="1" applyBorder="1" applyAlignment="1">
      <alignment vertical="center" wrapText="1"/>
    </xf>
    <xf numFmtId="169" fontId="147" fillId="0" borderId="2" xfId="1" applyNumberFormat="1" applyFont="1" applyFill="1" applyBorder="1" applyAlignment="1">
      <alignment horizontal="right" vertical="center" wrapText="1"/>
    </xf>
    <xf numFmtId="0" fontId="39" fillId="0" borderId="2" xfId="0" applyFont="1" applyFill="1" applyBorder="1" applyAlignment="1">
      <alignment horizontal="center" vertical="center"/>
    </xf>
    <xf numFmtId="166" fontId="39" fillId="0" borderId="2" xfId="0" applyNumberFormat="1" applyFont="1" applyFill="1" applyBorder="1" applyAlignment="1">
      <alignment horizontal="center" vertical="center"/>
    </xf>
    <xf numFmtId="169" fontId="39" fillId="0" borderId="2" xfId="1" applyNumberFormat="1" applyFont="1" applyBorder="1" applyAlignment="1">
      <alignment horizontal="center" vertical="center" wrapText="1"/>
    </xf>
    <xf numFmtId="165" fontId="156" fillId="0" borderId="2" xfId="0" applyNumberFormat="1" applyFont="1" applyBorder="1" applyAlignment="1">
      <alignment horizontal="center" vertical="center" wrapText="1"/>
    </xf>
    <xf numFmtId="172" fontId="157" fillId="0" borderId="5" xfId="0" applyNumberFormat="1" applyFont="1" applyBorder="1" applyAlignment="1">
      <alignment horizontal="center" vertical="center" wrapText="1"/>
    </xf>
    <xf numFmtId="3" fontId="186" fillId="0" borderId="1" xfId="0" applyNumberFormat="1" applyFont="1" applyBorder="1" applyAlignment="1">
      <alignment horizontal="center" vertical="center" wrapText="1"/>
    </xf>
    <xf numFmtId="3" fontId="186" fillId="0" borderId="2" xfId="0" applyNumberFormat="1" applyFont="1" applyBorder="1" applyAlignment="1">
      <alignment horizontal="center" vertical="center" wrapText="1"/>
    </xf>
    <xf numFmtId="170" fontId="272" fillId="0" borderId="5" xfId="1" applyNumberFormat="1" applyFont="1" applyFill="1" applyBorder="1" applyAlignment="1">
      <alignment horizontal="center" vertical="center"/>
    </xf>
    <xf numFmtId="169" fontId="161" fillId="0" borderId="5" xfId="0" applyNumberFormat="1" applyFont="1" applyBorder="1" applyAlignment="1">
      <alignment horizontal="right" vertical="center"/>
    </xf>
    <xf numFmtId="169" fontId="1" fillId="0" borderId="0" xfId="1" applyNumberFormat="1" applyFont="1" applyBorder="1"/>
    <xf numFmtId="0" fontId="61" fillId="0" borderId="6" xfId="0" applyFont="1" applyBorder="1" applyAlignment="1">
      <alignment horizontal="left" vertical="center" wrapText="1"/>
    </xf>
    <xf numFmtId="166" fontId="186" fillId="0" borderId="2" xfId="0" applyNumberFormat="1" applyFont="1" applyBorder="1" applyAlignment="1">
      <alignment vertical="center"/>
    </xf>
    <xf numFmtId="169" fontId="170" fillId="0" borderId="2" xfId="0" applyNumberFormat="1" applyFont="1" applyFill="1" applyBorder="1" applyAlignment="1">
      <alignment horizontal="center" vertical="center"/>
    </xf>
    <xf numFmtId="169" fontId="170" fillId="0" borderId="6" xfId="0" applyNumberFormat="1" applyFont="1" applyFill="1" applyBorder="1" applyAlignment="1">
      <alignment horizontal="center" vertical="center"/>
    </xf>
    <xf numFmtId="0" fontId="160" fillId="0" borderId="2" xfId="0" applyFont="1" applyFill="1" applyBorder="1" applyAlignment="1">
      <alignment vertical="center"/>
    </xf>
    <xf numFmtId="0" fontId="4" fillId="0" borderId="2" xfId="0" applyNumberFormat="1" applyFont="1" applyBorder="1" applyAlignment="1">
      <alignment horizontal="center" vertical="center"/>
    </xf>
    <xf numFmtId="0" fontId="170" fillId="0" borderId="6" xfId="0" applyFont="1" applyBorder="1" applyAlignment="1">
      <alignment horizontal="center" vertical="center" wrapText="1"/>
    </xf>
    <xf numFmtId="169" fontId="39" fillId="6" borderId="2" xfId="1" applyNumberFormat="1" applyFont="1" applyFill="1" applyBorder="1" applyAlignment="1">
      <alignment horizontal="center" vertical="center"/>
    </xf>
    <xf numFmtId="0" fontId="270" fillId="0" borderId="18" xfId="0" applyFont="1" applyBorder="1" applyAlignment="1">
      <alignment horizontal="center" vertical="center" wrapText="1"/>
    </xf>
    <xf numFmtId="169" fontId="170" fillId="0" borderId="6" xfId="1" applyNumberFormat="1" applyFont="1" applyFill="1" applyBorder="1" applyAlignment="1">
      <alignment horizontal="center" vertical="center"/>
    </xf>
    <xf numFmtId="0" fontId="39" fillId="6" borderId="2" xfId="6" applyFont="1" applyFill="1" applyBorder="1" applyAlignment="1">
      <alignment horizontal="center" vertical="center"/>
    </xf>
    <xf numFmtId="169" fontId="226" fillId="0" borderId="0" xfId="0" applyNumberFormat="1" applyFont="1"/>
    <xf numFmtId="0" fontId="285" fillId="0" borderId="0" xfId="0" applyFont="1"/>
    <xf numFmtId="169" fontId="226" fillId="0" borderId="0" xfId="0" applyNumberFormat="1" applyFont="1" applyAlignment="1">
      <alignment horizontal="right"/>
    </xf>
    <xf numFmtId="169" fontId="285" fillId="0" borderId="0" xfId="1" applyNumberFormat="1" applyFont="1" applyFill="1" applyBorder="1" applyAlignment="1">
      <alignment horizontal="right" vertical="center"/>
    </xf>
    <xf numFmtId="169" fontId="226" fillId="0" borderId="0" xfId="0" applyNumberFormat="1" applyFont="1" applyBorder="1"/>
    <xf numFmtId="0" fontId="226" fillId="0" borderId="0" xfId="0" applyFont="1" applyBorder="1"/>
    <xf numFmtId="166" fontId="226" fillId="0" borderId="0" xfId="0" applyNumberFormat="1" applyFont="1" applyFill="1"/>
    <xf numFmtId="0" fontId="226" fillId="0" borderId="0" xfId="0" applyFont="1" applyFill="1" applyAlignment="1">
      <alignment horizontal="right"/>
    </xf>
    <xf numFmtId="0" fontId="285" fillId="0" borderId="0" xfId="0" applyFont="1" applyFill="1"/>
    <xf numFmtId="168" fontId="226" fillId="0" borderId="0" xfId="0" applyNumberFormat="1" applyFont="1" applyFill="1"/>
    <xf numFmtId="169" fontId="226" fillId="0" borderId="0" xfId="0" applyNumberFormat="1" applyFont="1" applyFill="1"/>
    <xf numFmtId="0" fontId="226" fillId="0" borderId="0" xfId="0" applyFont="1" applyAlignment="1">
      <alignment horizontal="right"/>
    </xf>
    <xf numFmtId="0" fontId="286" fillId="0" borderId="0" xfId="0" applyFont="1"/>
    <xf numFmtId="166" fontId="286" fillId="0" borderId="0" xfId="0" applyNumberFormat="1" applyFont="1"/>
    <xf numFmtId="49" fontId="23" fillId="0" borderId="0" xfId="0" applyNumberFormat="1" applyFont="1" applyAlignment="1">
      <alignment vertical="center"/>
    </xf>
    <xf numFmtId="49" fontId="145" fillId="0" borderId="0" xfId="0" applyNumberFormat="1" applyFont="1" applyAlignment="1">
      <alignment vertical="center" wrapText="1"/>
    </xf>
    <xf numFmtId="169" fontId="91" fillId="0" borderId="2" xfId="1" applyNumberFormat="1" applyFont="1" applyFill="1" applyBorder="1" applyAlignment="1">
      <alignment horizontal="right" vertical="center" wrapText="1"/>
    </xf>
    <xf numFmtId="166" fontId="0" fillId="0" borderId="0" xfId="0" applyNumberFormat="1"/>
    <xf numFmtId="169" fontId="151" fillId="0" borderId="2" xfId="1" applyNumberFormat="1" applyFont="1" applyFill="1" applyBorder="1" applyAlignment="1">
      <alignment horizontal="right" vertical="center"/>
    </xf>
    <xf numFmtId="169" fontId="186" fillId="0" borderId="2" xfId="1" applyNumberFormat="1" applyFont="1" applyBorder="1" applyAlignment="1">
      <alignment horizontal="center" vertical="center"/>
    </xf>
    <xf numFmtId="169" fontId="175" fillId="0" borderId="2" xfId="1" applyNumberFormat="1" applyFont="1" applyBorder="1" applyAlignment="1">
      <alignment horizontal="center" vertical="center"/>
    </xf>
    <xf numFmtId="169" fontId="287" fillId="0" borderId="2" xfId="1" applyNumberFormat="1" applyFont="1" applyFill="1" applyBorder="1" applyAlignment="1">
      <alignment horizontal="right" vertical="center"/>
    </xf>
    <xf numFmtId="3" fontId="175" fillId="0" borderId="2" xfId="0" applyNumberFormat="1" applyFont="1" applyBorder="1" applyAlignment="1">
      <alignment horizontal="right" vertical="center"/>
    </xf>
    <xf numFmtId="169" fontId="170" fillId="0" borderId="2" xfId="1" applyNumberFormat="1" applyFont="1" applyBorder="1" applyAlignment="1">
      <alignment horizontal="right"/>
    </xf>
    <xf numFmtId="3" fontId="170" fillId="0" borderId="2" xfId="0" applyNumberFormat="1" applyFont="1" applyBorder="1" applyAlignment="1">
      <alignment horizontal="right"/>
    </xf>
    <xf numFmtId="169" fontId="195" fillId="6" borderId="2" xfId="1" applyNumberFormat="1" applyFont="1" applyFill="1" applyBorder="1" applyAlignment="1">
      <alignment horizontal="right" vertical="center"/>
    </xf>
    <xf numFmtId="0" fontId="152" fillId="0" borderId="36" xfId="0" applyFont="1" applyFill="1" applyBorder="1" applyAlignment="1">
      <alignment vertical="center" wrapText="1"/>
    </xf>
    <xf numFmtId="0" fontId="288" fillId="0" borderId="2" xfId="0" applyFont="1" applyBorder="1" applyAlignment="1">
      <alignment horizontal="center" vertical="center" wrapText="1"/>
    </xf>
    <xf numFmtId="167" fontId="285" fillId="0" borderId="0" xfId="3" applyNumberFormat="1" applyFont="1" applyFill="1"/>
    <xf numFmtId="166" fontId="170" fillId="0" borderId="2" xfId="3" applyNumberFormat="1" applyFont="1" applyFill="1" applyBorder="1" applyAlignment="1">
      <alignment vertical="center"/>
    </xf>
    <xf numFmtId="167" fontId="211" fillId="0" borderId="2" xfId="3" applyNumberFormat="1" applyFont="1" applyFill="1" applyBorder="1" applyAlignment="1">
      <alignment horizontal="right" vertical="center"/>
    </xf>
    <xf numFmtId="0" fontId="211" fillId="6" borderId="2" xfId="3" applyFont="1" applyFill="1" applyBorder="1" applyAlignment="1">
      <alignment horizontal="right" vertical="center"/>
    </xf>
    <xf numFmtId="0" fontId="211" fillId="0" borderId="2" xfId="3" applyFont="1" applyBorder="1" applyAlignment="1">
      <alignment horizontal="right" vertical="center"/>
    </xf>
    <xf numFmtId="169" fontId="156" fillId="0" borderId="9" xfId="1" applyNumberFormat="1" applyFont="1" applyBorder="1" applyAlignment="1">
      <alignment horizontal="center" vertical="center" wrapText="1"/>
    </xf>
    <xf numFmtId="0" fontId="153" fillId="0" borderId="2" xfId="0" applyFont="1" applyBorder="1" applyAlignment="1">
      <alignment vertical="center" wrapText="1"/>
    </xf>
    <xf numFmtId="166" fontId="39" fillId="0" borderId="6" xfId="0" applyNumberFormat="1" applyFont="1" applyBorder="1" applyAlignment="1">
      <alignment horizontal="center" vertical="center"/>
    </xf>
    <xf numFmtId="0" fontId="133" fillId="0" borderId="2" xfId="0" applyFont="1" applyBorder="1" applyAlignment="1">
      <alignment horizontal="center" vertical="center" wrapText="1"/>
    </xf>
    <xf numFmtId="0" fontId="120" fillId="0" borderId="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70" fillId="0" borderId="18" xfId="0" applyFont="1" applyBorder="1" applyAlignment="1">
      <alignment horizontal="center" vertical="center" wrapText="1"/>
    </xf>
    <xf numFmtId="0" fontId="39" fillId="0" borderId="18" xfId="0" applyFont="1" applyFill="1" applyBorder="1" applyAlignment="1">
      <alignment horizontal="center" vertical="center"/>
    </xf>
    <xf numFmtId="166" fontId="73" fillId="0" borderId="18" xfId="0" applyNumberFormat="1" applyFont="1" applyFill="1" applyBorder="1" applyAlignment="1">
      <alignment vertical="center"/>
    </xf>
    <xf numFmtId="0" fontId="118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/>
    </xf>
    <xf numFmtId="0" fontId="79" fillId="0" borderId="2" xfId="0" applyFont="1" applyBorder="1" applyAlignment="1">
      <alignment horizontal="center" vertical="center" wrapText="1"/>
    </xf>
    <xf numFmtId="3" fontId="23" fillId="0" borderId="0" xfId="3" applyNumberFormat="1" applyFont="1" applyFill="1" applyAlignment="1">
      <alignment wrapText="1"/>
    </xf>
    <xf numFmtId="0" fontId="170" fillId="0" borderId="2" xfId="7" applyFont="1" applyFill="1" applyBorder="1" applyAlignment="1">
      <alignment horizontal="right" vertical="center"/>
    </xf>
    <xf numFmtId="0" fontId="246" fillId="0" borderId="2" xfId="6" applyFont="1" applyFill="1" applyBorder="1" applyAlignment="1">
      <alignment vertical="center" wrapText="1"/>
    </xf>
    <xf numFmtId="0" fontId="246" fillId="0" borderId="2" xfId="7" applyFont="1" applyFill="1" applyBorder="1" applyAlignment="1">
      <alignment horizontal="right" vertical="center"/>
    </xf>
    <xf numFmtId="3" fontId="283" fillId="0" borderId="2" xfId="3" applyNumberFormat="1" applyFont="1" applyFill="1" applyBorder="1" applyAlignment="1">
      <alignment vertical="center"/>
    </xf>
    <xf numFmtId="3" fontId="289" fillId="0" borderId="2" xfId="3" applyNumberFormat="1" applyFont="1" applyFill="1" applyBorder="1" applyAlignment="1">
      <alignment vertical="center"/>
    </xf>
    <xf numFmtId="167" fontId="283" fillId="0" borderId="2" xfId="3" applyNumberFormat="1" applyFont="1" applyFill="1" applyBorder="1" applyAlignment="1">
      <alignment vertical="center"/>
    </xf>
    <xf numFmtId="166" fontId="283" fillId="0" borderId="2" xfId="3" applyNumberFormat="1" applyFont="1" applyFill="1" applyBorder="1" applyAlignment="1">
      <alignment vertical="center"/>
    </xf>
    <xf numFmtId="3" fontId="211" fillId="6" borderId="2" xfId="3" applyNumberFormat="1" applyFont="1" applyFill="1" applyBorder="1" applyAlignment="1">
      <alignment vertical="center"/>
    </xf>
    <xf numFmtId="3" fontId="211" fillId="0" borderId="2" xfId="7" applyNumberFormat="1" applyFont="1" applyFill="1" applyBorder="1" applyAlignment="1">
      <alignment horizontal="right" vertical="center"/>
    </xf>
    <xf numFmtId="167" fontId="290" fillId="0" borderId="2" xfId="3" applyNumberFormat="1" applyFont="1" applyFill="1" applyBorder="1" applyAlignment="1">
      <alignment horizontal="right" vertical="center" wrapText="1"/>
    </xf>
    <xf numFmtId="166" fontId="211" fillId="0" borderId="2" xfId="7" applyNumberFormat="1" applyFont="1" applyFill="1" applyBorder="1" applyAlignment="1">
      <alignment vertical="center" wrapText="1"/>
    </xf>
    <xf numFmtId="166" fontId="211" fillId="0" borderId="18" xfId="3" applyNumberFormat="1" applyFont="1" applyFill="1" applyBorder="1" applyAlignment="1">
      <alignment horizontal="right" vertical="center"/>
    </xf>
    <xf numFmtId="0" fontId="211" fillId="0" borderId="2" xfId="7" applyFont="1" applyFill="1" applyBorder="1" applyAlignment="1">
      <alignment vertical="center" wrapText="1"/>
    </xf>
    <xf numFmtId="167" fontId="211" fillId="0" borderId="18" xfId="3" applyNumberFormat="1" applyFont="1" applyFill="1" applyBorder="1" applyAlignment="1">
      <alignment vertical="center"/>
    </xf>
    <xf numFmtId="0" fontId="39" fillId="6" borderId="2" xfId="6" applyFont="1" applyFill="1" applyBorder="1" applyAlignment="1">
      <alignment horizontal="justify" vertical="center" wrapText="1"/>
    </xf>
    <xf numFmtId="166" fontId="170" fillId="6" borderId="2" xfId="7" applyNumberFormat="1" applyFont="1" applyFill="1" applyBorder="1" applyAlignment="1">
      <alignment horizontal="right" vertical="center"/>
    </xf>
    <xf numFmtId="0" fontId="170" fillId="0" borderId="2" xfId="7" applyFont="1" applyFill="1" applyBorder="1" applyAlignment="1">
      <alignment vertical="center" wrapText="1"/>
    </xf>
    <xf numFmtId="166" fontId="170" fillId="0" borderId="2" xfId="3" applyNumberFormat="1" applyFont="1" applyFill="1" applyBorder="1" applyAlignment="1">
      <alignment vertical="center" wrapText="1"/>
    </xf>
    <xf numFmtId="2" fontId="170" fillId="0" borderId="2" xfId="3" applyNumberFormat="1" applyFont="1" applyFill="1" applyBorder="1" applyAlignment="1">
      <alignment vertical="center" wrapText="1"/>
    </xf>
    <xf numFmtId="166" fontId="170" fillId="0" borderId="2" xfId="7" applyNumberFormat="1" applyFont="1" applyFill="1" applyBorder="1" applyAlignment="1">
      <alignment vertical="center" wrapText="1"/>
    </xf>
    <xf numFmtId="0" fontId="39" fillId="6" borderId="2" xfId="7" applyFont="1" applyFill="1" applyBorder="1" applyAlignment="1">
      <alignment horizontal="right" vertical="center"/>
    </xf>
    <xf numFmtId="2" fontId="39" fillId="6" borderId="2" xfId="3" applyNumberFormat="1" applyFont="1" applyFill="1" applyBorder="1" applyAlignment="1">
      <alignment vertical="center"/>
    </xf>
    <xf numFmtId="166" fontId="170" fillId="6" borderId="2" xfId="3" applyNumberFormat="1" applyFont="1" applyFill="1" applyBorder="1" applyAlignment="1">
      <alignment vertical="center"/>
    </xf>
    <xf numFmtId="0" fontId="4" fillId="6" borderId="2" xfId="7" applyFont="1" applyFill="1" applyBorder="1" applyAlignment="1">
      <alignment horizontal="center" vertical="center" wrapText="1"/>
    </xf>
    <xf numFmtId="0" fontId="170" fillId="0" borderId="2" xfId="7" applyFont="1" applyFill="1" applyBorder="1" applyAlignment="1">
      <alignment horizontal="right" vertical="center" wrapText="1"/>
    </xf>
    <xf numFmtId="0" fontId="39" fillId="6" borderId="2" xfId="3" applyFont="1" applyFill="1" applyBorder="1" applyAlignment="1">
      <alignment horizontal="center" vertical="center"/>
    </xf>
    <xf numFmtId="0" fontId="39" fillId="0" borderId="2" xfId="3" applyFont="1" applyFill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226" fillId="0" borderId="2" xfId="0" applyFont="1" applyBorder="1" applyAlignment="1">
      <alignment horizontal="center" vertical="center"/>
    </xf>
    <xf numFmtId="168" fontId="168" fillId="0" borderId="2" xfId="0" applyNumberFormat="1" applyFont="1" applyFill="1" applyBorder="1" applyAlignment="1">
      <alignment vertical="center"/>
    </xf>
    <xf numFmtId="0" fontId="39" fillId="6" borderId="6" xfId="6" applyFont="1" applyFill="1" applyBorder="1" applyAlignment="1">
      <alignment horizontal="center" vertical="center"/>
    </xf>
    <xf numFmtId="0" fontId="160" fillId="0" borderId="6" xfId="0" applyFont="1" applyFill="1" applyBorder="1" applyAlignment="1">
      <alignment vertical="center" wrapText="1"/>
    </xf>
    <xf numFmtId="0" fontId="1" fillId="0" borderId="6" xfId="0" applyFont="1" applyBorder="1" applyAlignment="1">
      <alignment horizontal="right" vertical="center"/>
    </xf>
    <xf numFmtId="0" fontId="226" fillId="0" borderId="9" xfId="0" applyFont="1" applyBorder="1" applyAlignment="1">
      <alignment horizontal="center" vertical="center"/>
    </xf>
    <xf numFmtId="168" fontId="168" fillId="0" borderId="6" xfId="0" applyNumberFormat="1" applyFont="1" applyFill="1" applyBorder="1" applyAlignment="1">
      <alignment vertical="center"/>
    </xf>
    <xf numFmtId="166" fontId="170" fillId="6" borderId="6" xfId="3" applyNumberFormat="1" applyFont="1" applyFill="1" applyBorder="1" applyAlignment="1">
      <alignment vertical="center"/>
    </xf>
    <xf numFmtId="0" fontId="1" fillId="0" borderId="0" xfId="0" applyFont="1" applyAlignment="1">
      <alignment wrapText="1"/>
    </xf>
    <xf numFmtId="3" fontId="265" fillId="0" borderId="0" xfId="0" applyNumberFormat="1" applyFont="1"/>
    <xf numFmtId="0" fontId="4" fillId="0" borderId="0" xfId="3" applyFont="1" applyFill="1"/>
    <xf numFmtId="0" fontId="4" fillId="0" borderId="2" xfId="7" applyFont="1" applyFill="1" applyBorder="1" applyAlignment="1">
      <alignment horizontal="center" vertical="center"/>
    </xf>
    <xf numFmtId="0" fontId="218" fillId="0" borderId="2" xfId="7" applyFont="1" applyFill="1" applyBorder="1" applyAlignment="1">
      <alignment horizontal="center" vertical="center"/>
    </xf>
    <xf numFmtId="0" fontId="291" fillId="0" borderId="2" xfId="7" applyFont="1" applyFill="1" applyBorder="1" applyAlignment="1">
      <alignment horizontal="center" vertical="center"/>
    </xf>
    <xf numFmtId="0" fontId="4" fillId="6" borderId="2" xfId="7" applyFont="1" applyFill="1" applyBorder="1" applyAlignment="1">
      <alignment horizontal="center" vertical="center"/>
    </xf>
    <xf numFmtId="169" fontId="175" fillId="6" borderId="2" xfId="1" applyNumberFormat="1" applyFont="1" applyFill="1" applyBorder="1" applyAlignment="1">
      <alignment horizontal="right" vertical="center" wrapText="1"/>
    </xf>
    <xf numFmtId="3" fontId="291" fillId="3" borderId="2" xfId="3" applyNumberFormat="1" applyFont="1" applyFill="1" applyBorder="1" applyAlignment="1">
      <alignment vertical="center"/>
    </xf>
    <xf numFmtId="3" fontId="175" fillId="0" borderId="2" xfId="3" applyNumberFormat="1" applyFont="1" applyFill="1" applyBorder="1" applyAlignment="1">
      <alignment vertical="center"/>
    </xf>
    <xf numFmtId="0" fontId="4" fillId="0" borderId="2" xfId="7" applyFont="1" applyFill="1" applyBorder="1" applyAlignment="1">
      <alignment horizontal="center" vertical="center" wrapText="1"/>
    </xf>
    <xf numFmtId="0" fontId="175" fillId="0" borderId="2" xfId="7" applyFont="1" applyFill="1" applyBorder="1" applyAlignment="1">
      <alignment horizontal="center" vertical="center" wrapText="1"/>
    </xf>
    <xf numFmtId="0" fontId="175" fillId="0" borderId="6" xfId="7" applyFont="1" applyFill="1" applyBorder="1" applyAlignment="1">
      <alignment horizontal="center" vertical="center"/>
    </xf>
    <xf numFmtId="169" fontId="39" fillId="6" borderId="16" xfId="1" applyNumberFormat="1" applyFont="1" applyFill="1" applyBorder="1" applyAlignment="1">
      <alignment vertical="center"/>
    </xf>
    <xf numFmtId="169" fontId="39" fillId="6" borderId="2" xfId="1" applyNumberFormat="1" applyFont="1" applyFill="1" applyBorder="1" applyAlignment="1">
      <alignment vertical="center"/>
    </xf>
    <xf numFmtId="0" fontId="46" fillId="0" borderId="2" xfId="0" applyFont="1" applyFill="1" applyBorder="1" applyAlignment="1">
      <alignment horizontal="center" vertical="center"/>
    </xf>
    <xf numFmtId="169" fontId="116" fillId="0" borderId="7" xfId="1" applyNumberFormat="1" applyFont="1" applyBorder="1" applyAlignment="1">
      <alignment vertical="center"/>
    </xf>
    <xf numFmtId="169" fontId="39" fillId="0" borderId="2" xfId="0" applyNumberFormat="1" applyFont="1" applyFill="1" applyBorder="1" applyAlignment="1">
      <alignment vertical="center"/>
    </xf>
    <xf numFmtId="169" fontId="73" fillId="0" borderId="2" xfId="1" applyNumberFormat="1" applyFont="1" applyFill="1" applyBorder="1" applyAlignment="1">
      <alignment horizontal="center" vertical="center"/>
    </xf>
    <xf numFmtId="169" fontId="73" fillId="0" borderId="6" xfId="1" applyNumberFormat="1" applyFont="1" applyFill="1" applyBorder="1" applyAlignment="1">
      <alignment horizontal="center" vertical="center"/>
    </xf>
    <xf numFmtId="0" fontId="160" fillId="0" borderId="2" xfId="0" applyFont="1" applyBorder="1" applyAlignment="1">
      <alignment horizontal="center" vertical="center"/>
    </xf>
    <xf numFmtId="169" fontId="156" fillId="3" borderId="2" xfId="1" applyNumberFormat="1" applyFont="1" applyFill="1" applyBorder="1" applyAlignment="1">
      <alignment horizontal="right" vertical="center" wrapText="1"/>
    </xf>
    <xf numFmtId="169" fontId="175" fillId="0" borderId="2" xfId="1" applyNumberFormat="1" applyFont="1" applyBorder="1" applyAlignment="1">
      <alignment vertical="center"/>
    </xf>
    <xf numFmtId="0" fontId="186" fillId="0" borderId="2" xfId="0" applyFont="1" applyBorder="1" applyAlignment="1">
      <alignment horizontal="center" vertical="center"/>
    </xf>
    <xf numFmtId="169" fontId="186" fillId="0" borderId="2" xfId="1" applyNumberFormat="1" applyFont="1" applyFill="1" applyBorder="1" applyAlignment="1">
      <alignment horizontal="center" vertical="center"/>
    </xf>
    <xf numFmtId="49" fontId="39" fillId="0" borderId="2" xfId="6" applyNumberFormat="1" applyFont="1" applyFill="1" applyBorder="1" applyAlignment="1">
      <alignment vertical="center" wrapText="1"/>
    </xf>
    <xf numFmtId="0" fontId="46" fillId="0" borderId="1" xfId="6" applyFont="1" applyFill="1" applyBorder="1" applyAlignment="1">
      <alignment horizontal="center" vertical="center"/>
    </xf>
    <xf numFmtId="0" fontId="46" fillId="0" borderId="1" xfId="6" applyFont="1" applyFill="1" applyBorder="1" applyAlignment="1">
      <alignment vertical="center" wrapText="1"/>
    </xf>
    <xf numFmtId="0" fontId="64" fillId="0" borderId="1" xfId="7" applyFont="1" applyFill="1" applyBorder="1" applyAlignment="1">
      <alignment horizontal="center" vertical="center"/>
    </xf>
    <xf numFmtId="3" fontId="171" fillId="0" borderId="1" xfId="3" applyNumberFormat="1" applyFont="1" applyFill="1" applyBorder="1" applyAlignment="1">
      <alignment vertical="center"/>
    </xf>
    <xf numFmtId="166" fontId="171" fillId="0" borderId="1" xfId="3" applyNumberFormat="1" applyFont="1" applyFill="1" applyBorder="1" applyAlignment="1">
      <alignment vertical="center"/>
    </xf>
    <xf numFmtId="166" fontId="46" fillId="0" borderId="1" xfId="0" applyNumberFormat="1" applyFont="1" applyBorder="1" applyAlignment="1">
      <alignment vertical="center"/>
    </xf>
    <xf numFmtId="0" fontId="88" fillId="0" borderId="0" xfId="0" applyFont="1"/>
    <xf numFmtId="0" fontId="170" fillId="0" borderId="5" xfId="0" applyFont="1" applyBorder="1" applyAlignment="1">
      <alignment horizontal="center" vertical="center" wrapText="1"/>
    </xf>
    <xf numFmtId="166" fontId="156" fillId="0" borderId="2" xfId="0" applyNumberFormat="1" applyFont="1" applyBorder="1" applyAlignment="1">
      <alignment horizontal="center" vertical="center" wrapText="1"/>
    </xf>
    <xf numFmtId="166" fontId="156" fillId="0" borderId="6" xfId="0" applyNumberFormat="1" applyFont="1" applyBorder="1" applyAlignment="1">
      <alignment horizontal="center" vertical="center" wrapText="1"/>
    </xf>
    <xf numFmtId="169" fontId="156" fillId="0" borderId="2" xfId="1" applyNumberFormat="1" applyFont="1" applyBorder="1" applyAlignment="1">
      <alignment horizontal="center" vertical="center" wrapText="1"/>
    </xf>
    <xf numFmtId="169" fontId="175" fillId="0" borderId="2" xfId="1" applyNumberFormat="1" applyFont="1" applyFill="1" applyBorder="1" applyAlignment="1">
      <alignment vertical="center"/>
    </xf>
    <xf numFmtId="0" fontId="170" fillId="0" borderId="5" xfId="0" applyFont="1" applyBorder="1" applyAlignment="1">
      <alignment horizontal="center" vertical="center" wrapText="1"/>
    </xf>
    <xf numFmtId="0" fontId="156" fillId="0" borderId="16" xfId="0" applyFont="1" applyBorder="1" applyAlignment="1">
      <alignment horizontal="center" vertical="center" wrapText="1"/>
    </xf>
    <xf numFmtId="0" fontId="57" fillId="0" borderId="13" xfId="0" applyFont="1" applyBorder="1" applyAlignment="1">
      <alignment horizontal="center" vertical="center" wrapText="1"/>
    </xf>
    <xf numFmtId="14" fontId="57" fillId="0" borderId="13" xfId="0" applyNumberFormat="1" applyFont="1" applyBorder="1" applyAlignment="1">
      <alignment horizontal="center" vertical="center"/>
    </xf>
    <xf numFmtId="0" fontId="160" fillId="0" borderId="13" xfId="0" applyFont="1" applyBorder="1" applyAlignment="1">
      <alignment horizontal="center" vertical="center" wrapText="1"/>
    </xf>
    <xf numFmtId="169" fontId="170" fillId="0" borderId="6" xfId="1" applyNumberFormat="1" applyFont="1" applyFill="1" applyBorder="1" applyAlignment="1">
      <alignment vertical="center"/>
    </xf>
    <xf numFmtId="166" fontId="170" fillId="0" borderId="2" xfId="0" applyNumberFormat="1" applyFont="1" applyFill="1" applyBorder="1" applyAlignment="1">
      <alignment vertical="center"/>
    </xf>
    <xf numFmtId="169" fontId="170" fillId="6" borderId="16" xfId="1" applyNumberFormat="1" applyFont="1" applyFill="1" applyBorder="1" applyAlignment="1">
      <alignment vertical="center"/>
    </xf>
    <xf numFmtId="169" fontId="170" fillId="6" borderId="2" xfId="1" applyNumberFormat="1" applyFont="1" applyFill="1" applyBorder="1" applyAlignment="1">
      <alignment vertical="center"/>
    </xf>
    <xf numFmtId="169" fontId="171" fillId="0" borderId="2" xfId="1" applyNumberFormat="1" applyFont="1" applyFill="1" applyBorder="1" applyAlignment="1">
      <alignment vertical="center"/>
    </xf>
    <xf numFmtId="1" fontId="170" fillId="0" borderId="2" xfId="1" applyNumberFormat="1" applyFont="1" applyFill="1" applyBorder="1" applyAlignment="1">
      <alignment vertical="center"/>
    </xf>
    <xf numFmtId="166" fontId="170" fillId="0" borderId="6" xfId="0" applyNumberFormat="1" applyFont="1" applyFill="1" applyBorder="1" applyAlignment="1">
      <alignment vertical="center"/>
    </xf>
    <xf numFmtId="169" fontId="170" fillId="6" borderId="6" xfId="1" applyNumberFormat="1" applyFont="1" applyFill="1" applyBorder="1" applyAlignment="1">
      <alignment vertical="center"/>
    </xf>
    <xf numFmtId="3" fontId="171" fillId="6" borderId="2" xfId="0" applyNumberFormat="1" applyFont="1" applyFill="1" applyBorder="1" applyAlignment="1">
      <alignment vertical="center"/>
    </xf>
    <xf numFmtId="0" fontId="170" fillId="0" borderId="2" xfId="6" applyFont="1" applyFill="1" applyBorder="1" applyAlignment="1">
      <alignment vertical="center" wrapText="1"/>
    </xf>
    <xf numFmtId="0" fontId="28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left" vertical="center" wrapText="1"/>
    </xf>
    <xf numFmtId="169" fontId="110" fillId="0" borderId="11" xfId="1" applyNumberFormat="1" applyFont="1" applyBorder="1" applyAlignment="1">
      <alignment horizontal="center" vertical="center" wrapText="1"/>
    </xf>
    <xf numFmtId="169" fontId="23" fillId="0" borderId="11" xfId="1" applyNumberFormat="1" applyFont="1" applyBorder="1" applyAlignment="1">
      <alignment horizontal="center" vertical="center" wrapText="1"/>
    </xf>
    <xf numFmtId="169" fontId="23" fillId="0" borderId="11" xfId="1" applyNumberFormat="1" applyFont="1" applyFill="1" applyBorder="1" applyAlignment="1">
      <alignment horizontal="center" vertical="center" wrapText="1"/>
    </xf>
    <xf numFmtId="169" fontId="160" fillId="0" borderId="11" xfId="1" applyNumberFormat="1" applyFont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left" vertical="center" wrapText="1"/>
    </xf>
    <xf numFmtId="169" fontId="110" fillId="0" borderId="19" xfId="1" applyNumberFormat="1" applyFont="1" applyFill="1" applyBorder="1" applyAlignment="1">
      <alignment horizontal="center" vertical="center" wrapText="1"/>
    </xf>
    <xf numFmtId="169" fontId="110" fillId="0" borderId="19" xfId="1" applyNumberFormat="1" applyFont="1" applyBorder="1" applyAlignment="1">
      <alignment horizontal="center" vertical="center" wrapText="1"/>
    </xf>
    <xf numFmtId="169" fontId="23" fillId="0" borderId="19" xfId="1" applyNumberFormat="1" applyFont="1" applyBorder="1" applyAlignment="1">
      <alignment horizontal="center" vertical="center" wrapText="1"/>
    </xf>
    <xf numFmtId="169" fontId="23" fillId="0" borderId="19" xfId="1" applyNumberFormat="1" applyFont="1" applyFill="1" applyBorder="1" applyAlignment="1">
      <alignment horizontal="center" vertical="center" wrapText="1"/>
    </xf>
    <xf numFmtId="169" fontId="160" fillId="0" borderId="19" xfId="1" applyNumberFormat="1" applyFont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left" vertical="center" wrapText="1"/>
    </xf>
    <xf numFmtId="169" fontId="110" fillId="0" borderId="12" xfId="1" applyNumberFormat="1" applyFont="1" applyFill="1" applyBorder="1" applyAlignment="1">
      <alignment horizontal="center" vertical="center" wrapText="1"/>
    </xf>
    <xf numFmtId="169" fontId="110" fillId="0" borderId="12" xfId="1" applyNumberFormat="1" applyFont="1" applyBorder="1" applyAlignment="1">
      <alignment horizontal="center" vertical="center" wrapText="1"/>
    </xf>
    <xf numFmtId="169" fontId="23" fillId="0" borderId="12" xfId="1" applyNumberFormat="1" applyFont="1" applyBorder="1" applyAlignment="1">
      <alignment horizontal="center" vertical="center" wrapText="1"/>
    </xf>
    <xf numFmtId="169" fontId="23" fillId="0" borderId="12" xfId="1" applyNumberFormat="1" applyFont="1" applyFill="1" applyBorder="1" applyAlignment="1">
      <alignment horizontal="center" vertical="center" wrapText="1"/>
    </xf>
    <xf numFmtId="169" fontId="23" fillId="0" borderId="13" xfId="1" applyNumberFormat="1" applyFont="1" applyBorder="1" applyAlignment="1">
      <alignment horizontal="center" vertical="center" wrapText="1"/>
    </xf>
    <xf numFmtId="169" fontId="160" fillId="0" borderId="13" xfId="1" applyNumberFormat="1" applyFont="1" applyBorder="1" applyAlignment="1">
      <alignment horizontal="center" vertical="center" wrapText="1"/>
    </xf>
    <xf numFmtId="169" fontId="24" fillId="0" borderId="5" xfId="1" applyNumberFormat="1" applyFont="1" applyBorder="1" applyAlignment="1">
      <alignment horizontal="center" vertical="center" wrapText="1"/>
    </xf>
    <xf numFmtId="0" fontId="46" fillId="0" borderId="17" xfId="3" applyFont="1" applyFill="1" applyBorder="1" applyAlignment="1">
      <alignment horizontal="center" vertical="center" wrapText="1"/>
    </xf>
    <xf numFmtId="0" fontId="46" fillId="0" borderId="5" xfId="3" applyFont="1" applyFill="1" applyBorder="1" applyAlignment="1">
      <alignment horizontal="center" vertical="center" wrapText="1"/>
    </xf>
    <xf numFmtId="3" fontId="170" fillId="6" borderId="2" xfId="3" applyNumberFormat="1" applyFont="1" applyFill="1" applyBorder="1" applyAlignment="1">
      <alignment vertical="center"/>
    </xf>
    <xf numFmtId="3" fontId="170" fillId="0" borderId="2" xfId="7" applyNumberFormat="1" applyFont="1" applyFill="1" applyBorder="1" applyAlignment="1">
      <alignment horizontal="right" vertical="center"/>
    </xf>
    <xf numFmtId="0" fontId="39" fillId="0" borderId="6" xfId="6" applyFont="1" applyFill="1" applyBorder="1" applyAlignment="1">
      <alignment horizontal="center" vertical="center"/>
    </xf>
    <xf numFmtId="0" fontId="39" fillId="0" borderId="6" xfId="6" applyFont="1" applyFill="1" applyBorder="1" applyAlignment="1">
      <alignment vertical="center" wrapText="1"/>
    </xf>
    <xf numFmtId="0" fontId="4" fillId="0" borderId="6" xfId="7" applyFont="1" applyFill="1" applyBorder="1" applyAlignment="1">
      <alignment horizontal="center" vertical="center"/>
    </xf>
    <xf numFmtId="0" fontId="170" fillId="0" borderId="6" xfId="7" applyFont="1" applyFill="1" applyBorder="1" applyAlignment="1">
      <alignment horizontal="right" vertical="center"/>
    </xf>
    <xf numFmtId="3" fontId="211" fillId="0" borderId="6" xfId="3" applyNumberFormat="1" applyFont="1" applyFill="1" applyBorder="1" applyAlignment="1">
      <alignment vertical="center"/>
    </xf>
    <xf numFmtId="3" fontId="170" fillId="0" borderId="6" xfId="3" applyNumberFormat="1" applyFont="1" applyFill="1" applyBorder="1" applyAlignment="1">
      <alignment vertical="center"/>
    </xf>
    <xf numFmtId="167" fontId="170" fillId="0" borderId="6" xfId="3" applyNumberFormat="1" applyFont="1" applyFill="1" applyBorder="1" applyAlignment="1">
      <alignment vertical="center"/>
    </xf>
    <xf numFmtId="166" fontId="170" fillId="0" borderId="6" xfId="3" applyNumberFormat="1" applyFont="1" applyFill="1" applyBorder="1" applyAlignment="1">
      <alignment vertical="center"/>
    </xf>
    <xf numFmtId="0" fontId="39" fillId="0" borderId="18" xfId="6" applyFont="1" applyFill="1" applyBorder="1" applyAlignment="1">
      <alignment horizontal="center" vertical="center"/>
    </xf>
    <xf numFmtId="0" fontId="170" fillId="0" borderId="18" xfId="6" applyFont="1" applyFill="1" applyBorder="1" applyAlignment="1">
      <alignment vertical="center" wrapText="1"/>
    </xf>
    <xf numFmtId="0" fontId="4" fillId="0" borderId="18" xfId="7" applyFont="1" applyFill="1" applyBorder="1" applyAlignment="1">
      <alignment horizontal="center" vertical="center"/>
    </xf>
    <xf numFmtId="0" fontId="170" fillId="0" borderId="18" xfId="7" applyFont="1" applyFill="1" applyBorder="1" applyAlignment="1">
      <alignment horizontal="right" vertical="center"/>
    </xf>
    <xf numFmtId="167" fontId="170" fillId="0" borderId="18" xfId="3" applyNumberFormat="1" applyFont="1" applyFill="1" applyBorder="1" applyAlignment="1">
      <alignment vertical="center"/>
    </xf>
    <xf numFmtId="166" fontId="170" fillId="0" borderId="18" xfId="3" applyNumberFormat="1" applyFont="1" applyFill="1" applyBorder="1" applyAlignment="1">
      <alignment vertical="center"/>
    </xf>
    <xf numFmtId="166" fontId="170" fillId="0" borderId="18" xfId="0" applyNumberFormat="1" applyFont="1" applyBorder="1" applyAlignment="1">
      <alignment vertical="center"/>
    </xf>
    <xf numFmtId="166" fontId="211" fillId="0" borderId="40" xfId="7" applyNumberFormat="1" applyFont="1" applyFill="1" applyBorder="1" applyAlignment="1">
      <alignment horizontal="right" vertical="center" wrapText="1"/>
    </xf>
    <xf numFmtId="169" fontId="39" fillId="0" borderId="2" xfId="0" applyNumberFormat="1" applyFont="1" applyFill="1" applyBorder="1" applyAlignment="1">
      <alignment horizontal="center" vertical="center"/>
    </xf>
    <xf numFmtId="169" fontId="291" fillId="0" borderId="2" xfId="1" applyNumberFormat="1" applyFont="1" applyFill="1" applyBorder="1" applyAlignment="1">
      <alignment horizontal="right" vertical="center"/>
    </xf>
    <xf numFmtId="169" fontId="212" fillId="0" borderId="6" xfId="1" applyNumberFormat="1" applyFont="1" applyFill="1" applyBorder="1" applyAlignment="1">
      <alignment horizontal="right" vertical="center"/>
    </xf>
    <xf numFmtId="0" fontId="212" fillId="0" borderId="6" xfId="0" applyFont="1" applyFill="1" applyBorder="1" applyAlignment="1">
      <alignment horizontal="right" vertical="center"/>
    </xf>
    <xf numFmtId="166" fontId="226" fillId="0" borderId="0" xfId="0" applyNumberFormat="1" applyFont="1" applyAlignment="1">
      <alignment vertical="center"/>
    </xf>
    <xf numFmtId="169" fontId="171" fillId="0" borderId="1" xfId="1" applyNumberFormat="1" applyFont="1" applyFill="1" applyBorder="1" applyAlignment="1">
      <alignment horizontal="right" vertical="center" wrapText="1"/>
    </xf>
    <xf numFmtId="169" fontId="187" fillId="0" borderId="18" xfId="1" applyNumberFormat="1" applyFont="1" applyFill="1" applyBorder="1" applyAlignment="1">
      <alignment horizontal="right" vertical="center"/>
    </xf>
    <xf numFmtId="166" fontId="187" fillId="0" borderId="2" xfId="0" applyNumberFormat="1" applyFont="1" applyFill="1" applyBorder="1" applyAlignment="1">
      <alignment horizontal="right" vertical="center"/>
    </xf>
    <xf numFmtId="0" fontId="46" fillId="0" borderId="5" xfId="0" applyFont="1" applyBorder="1" applyAlignment="1">
      <alignment horizontal="center" vertical="center" wrapText="1"/>
    </xf>
    <xf numFmtId="0" fontId="160" fillId="0" borderId="6" xfId="0" applyFont="1" applyFill="1" applyBorder="1" applyAlignment="1">
      <alignment vertical="center"/>
    </xf>
    <xf numFmtId="0" fontId="185" fillId="0" borderId="9" xfId="0" applyFont="1" applyFill="1" applyBorder="1" applyAlignment="1">
      <alignment horizontal="center" vertical="center" wrapText="1"/>
    </xf>
    <xf numFmtId="169" fontId="304" fillId="0" borderId="2" xfId="1" applyNumberFormat="1" applyFont="1" applyFill="1" applyBorder="1" applyAlignment="1">
      <alignment horizontal="right" vertical="center"/>
    </xf>
    <xf numFmtId="169" fontId="175" fillId="0" borderId="6" xfId="1" applyNumberFormat="1" applyFont="1" applyFill="1" applyBorder="1" applyAlignment="1">
      <alignment horizontal="right" vertical="center"/>
    </xf>
    <xf numFmtId="0" fontId="24" fillId="0" borderId="23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169" fontId="46" fillId="0" borderId="2" xfId="0" applyNumberFormat="1" applyFont="1" applyFill="1" applyBorder="1" applyAlignment="1">
      <alignment horizontal="right" vertical="center"/>
    </xf>
    <xf numFmtId="169" fontId="171" fillId="0" borderId="26" xfId="0" applyNumberFormat="1" applyFont="1" applyFill="1" applyBorder="1" applyAlignment="1">
      <alignment horizontal="right" vertical="center"/>
    </xf>
    <xf numFmtId="0" fontId="23" fillId="0" borderId="23" xfId="0" applyFont="1" applyBorder="1" applyAlignment="1">
      <alignment vertical="center" wrapText="1"/>
    </xf>
    <xf numFmtId="169" fontId="170" fillId="0" borderId="26" xfId="1" applyNumberFormat="1" applyFont="1" applyFill="1" applyBorder="1" applyAlignment="1">
      <alignment horizontal="right" vertical="center"/>
    </xf>
    <xf numFmtId="0" fontId="23" fillId="0" borderId="2" xfId="0" applyFont="1" applyBorder="1" applyAlignment="1">
      <alignment vertical="center" wrapText="1"/>
    </xf>
    <xf numFmtId="1" fontId="0" fillId="0" borderId="0" xfId="0" applyNumberFormat="1" applyFill="1" applyAlignment="1">
      <alignment vertical="center"/>
    </xf>
    <xf numFmtId="169" fontId="170" fillId="0" borderId="2" xfId="1" applyNumberFormat="1" applyFont="1" applyFill="1" applyBorder="1" applyAlignment="1">
      <alignment horizontal="right" vertical="center" wrapText="1"/>
    </xf>
    <xf numFmtId="0" fontId="168" fillId="0" borderId="36" xfId="0" applyFont="1" applyFill="1" applyBorder="1"/>
    <xf numFmtId="0" fontId="168" fillId="0" borderId="36" xfId="0" applyFont="1" applyBorder="1"/>
    <xf numFmtId="166" fontId="156" fillId="0" borderId="2" xfId="0" applyNumberFormat="1" applyFont="1" applyBorder="1" applyAlignment="1">
      <alignment horizontal="center" vertical="center" wrapText="1"/>
    </xf>
    <xf numFmtId="169" fontId="156" fillId="0" borderId="2" xfId="1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170" fillId="0" borderId="5" xfId="0" applyFont="1" applyBorder="1" applyAlignment="1">
      <alignment horizontal="center" vertical="center" wrapText="1"/>
    </xf>
    <xf numFmtId="0" fontId="160" fillId="0" borderId="5" xfId="0" applyFont="1" applyBorder="1" applyAlignment="1">
      <alignment horizontal="center" vertical="center" wrapText="1"/>
    </xf>
    <xf numFmtId="0" fontId="160" fillId="5" borderId="23" xfId="0" applyFont="1" applyFill="1" applyBorder="1" applyAlignment="1">
      <alignment vertical="center" wrapText="1"/>
    </xf>
    <xf numFmtId="0" fontId="160" fillId="5" borderId="2" xfId="0" applyFont="1" applyFill="1" applyBorder="1" applyAlignment="1">
      <alignment vertical="center" wrapText="1"/>
    </xf>
    <xf numFmtId="169" fontId="170" fillId="5" borderId="2" xfId="1" applyNumberFormat="1" applyFont="1" applyFill="1" applyBorder="1" applyAlignment="1">
      <alignment horizontal="right" vertical="center"/>
    </xf>
    <xf numFmtId="169" fontId="170" fillId="5" borderId="26" xfId="1" applyNumberFormat="1" applyFont="1" applyFill="1" applyBorder="1" applyAlignment="1">
      <alignment horizontal="right" vertical="center"/>
    </xf>
    <xf numFmtId="169" fontId="160" fillId="5" borderId="2" xfId="0" applyNumberFormat="1" applyFont="1" applyFill="1" applyBorder="1" applyAlignment="1">
      <alignment vertical="center" wrapText="1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169" fontId="1" fillId="0" borderId="0" xfId="1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26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212" fillId="0" borderId="2" xfId="0" applyNumberFormat="1" applyFont="1" applyFill="1" applyBorder="1" applyAlignment="1">
      <alignment horizontal="right" vertical="center"/>
    </xf>
    <xf numFmtId="0" fontId="187" fillId="0" borderId="36" xfId="0" applyFont="1" applyFill="1" applyBorder="1" applyAlignment="1">
      <alignment vertical="center" wrapText="1"/>
    </xf>
    <xf numFmtId="169" fontId="129" fillId="0" borderId="18" xfId="1" applyNumberFormat="1" applyFont="1" applyFill="1" applyBorder="1" applyAlignment="1">
      <alignment vertical="center"/>
    </xf>
    <xf numFmtId="169" fontId="129" fillId="0" borderId="2" xfId="1" applyNumberFormat="1" applyFont="1" applyFill="1" applyBorder="1" applyAlignment="1">
      <alignment vertical="center"/>
    </xf>
    <xf numFmtId="169" fontId="39" fillId="0" borderId="16" xfId="1" applyNumberFormat="1" applyFont="1" applyFill="1" applyBorder="1" applyAlignment="1">
      <alignment vertical="center"/>
    </xf>
    <xf numFmtId="170" fontId="39" fillId="0" borderId="2" xfId="1" applyNumberFormat="1" applyFont="1" applyFill="1" applyBorder="1" applyAlignment="1">
      <alignment horizontal="center" vertical="center"/>
    </xf>
    <xf numFmtId="170" fontId="39" fillId="0" borderId="16" xfId="1" applyNumberFormat="1" applyFont="1" applyFill="1" applyBorder="1" applyAlignment="1">
      <alignment horizontal="center" vertical="center"/>
    </xf>
    <xf numFmtId="169" fontId="46" fillId="0" borderId="2" xfId="0" applyNumberFormat="1" applyFont="1" applyFill="1" applyBorder="1" applyAlignment="1">
      <alignment horizontal="center" vertical="center"/>
    </xf>
    <xf numFmtId="169" fontId="39" fillId="0" borderId="6" xfId="0" applyNumberFormat="1" applyFont="1" applyFill="1" applyBorder="1" applyAlignment="1">
      <alignment vertical="center"/>
    </xf>
    <xf numFmtId="3" fontId="39" fillId="0" borderId="5" xfId="0" applyNumberFormat="1" applyFont="1" applyFill="1" applyBorder="1" applyAlignment="1">
      <alignment horizontal="center" vertical="center"/>
    </xf>
    <xf numFmtId="0" fontId="46" fillId="0" borderId="5" xfId="0" applyFont="1" applyFill="1" applyBorder="1" applyAlignment="1">
      <alignment horizontal="center" vertical="center" wrapText="1"/>
    </xf>
    <xf numFmtId="164" fontId="39" fillId="0" borderId="18" xfId="0" applyNumberFormat="1" applyFont="1" applyFill="1" applyBorder="1" applyAlignment="1">
      <alignment vertical="center"/>
    </xf>
    <xf numFmtId="1" fontId="39" fillId="0" borderId="2" xfId="0" applyNumberFormat="1" applyFont="1" applyFill="1" applyBorder="1" applyAlignment="1">
      <alignment vertical="center"/>
    </xf>
    <xf numFmtId="170" fontId="39" fillId="0" borderId="2" xfId="0" applyNumberFormat="1" applyFont="1" applyFill="1" applyBorder="1" applyAlignment="1">
      <alignment horizontal="center" vertical="center"/>
    </xf>
    <xf numFmtId="171" fontId="39" fillId="0" borderId="2" xfId="0" applyNumberFormat="1" applyFont="1" applyFill="1" applyBorder="1" applyAlignment="1">
      <alignment horizontal="center" vertical="center"/>
    </xf>
    <xf numFmtId="169" fontId="46" fillId="0" borderId="2" xfId="1" applyNumberFormat="1" applyFont="1" applyFill="1" applyBorder="1" applyAlignment="1">
      <alignment vertical="center"/>
    </xf>
    <xf numFmtId="166" fontId="39" fillId="0" borderId="18" xfId="0" applyNumberFormat="1" applyFont="1" applyFill="1" applyBorder="1" applyAlignment="1">
      <alignment vertical="center"/>
    </xf>
    <xf numFmtId="166" fontId="116" fillId="0" borderId="7" xfId="0" applyNumberFormat="1" applyFont="1" applyFill="1" applyBorder="1" applyAlignment="1">
      <alignment vertical="center"/>
    </xf>
    <xf numFmtId="0" fontId="116" fillId="0" borderId="0" xfId="0" applyFont="1" applyFill="1" applyAlignment="1">
      <alignment vertical="center"/>
    </xf>
    <xf numFmtId="0" fontId="186" fillId="0" borderId="18" xfId="0" applyFont="1" applyBorder="1" applyAlignment="1">
      <alignment horizontal="center" vertical="center" wrapText="1"/>
    </xf>
    <xf numFmtId="3" fontId="187" fillId="0" borderId="5" xfId="0" applyNumberFormat="1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75" fillId="0" borderId="16" xfId="0" applyFont="1" applyBorder="1" applyAlignment="1">
      <alignment horizontal="center" vertical="center" wrapText="1"/>
    </xf>
    <xf numFmtId="166" fontId="156" fillId="0" borderId="16" xfId="0" applyNumberFormat="1" applyFont="1" applyBorder="1" applyAlignment="1">
      <alignment horizontal="center" vertical="center" wrapText="1"/>
    </xf>
    <xf numFmtId="170" fontId="61" fillId="0" borderId="1" xfId="1" applyNumberFormat="1" applyFont="1" applyBorder="1" applyAlignment="1">
      <alignment horizontal="center" vertical="center" wrapText="1"/>
    </xf>
    <xf numFmtId="170" fontId="61" fillId="0" borderId="2" xfId="1" applyNumberFormat="1" applyFont="1" applyBorder="1" applyAlignment="1">
      <alignment horizontal="center" vertical="center" wrapText="1"/>
    </xf>
    <xf numFmtId="0" fontId="57" fillId="0" borderId="11" xfId="0" applyFont="1" applyFill="1" applyBorder="1" applyAlignment="1">
      <alignment horizontal="center" vertical="center" wrapText="1"/>
    </xf>
    <xf numFmtId="169" fontId="1" fillId="0" borderId="0" xfId="1" applyNumberFormat="1" applyFill="1" applyBorder="1" applyAlignment="1">
      <alignment horizontal="center"/>
    </xf>
    <xf numFmtId="170" fontId="39" fillId="0" borderId="2" xfId="1" applyNumberFormat="1" applyFont="1" applyBorder="1" applyAlignment="1">
      <alignment horizontal="center" vertical="center"/>
    </xf>
    <xf numFmtId="170" fontId="39" fillId="0" borderId="16" xfId="1" applyNumberFormat="1" applyFont="1" applyBorder="1" applyAlignment="1">
      <alignment horizontal="center" vertical="center"/>
    </xf>
    <xf numFmtId="3" fontId="46" fillId="6" borderId="2" xfId="0" applyNumberFormat="1" applyFont="1" applyFill="1" applyBorder="1" applyAlignment="1">
      <alignment vertical="center"/>
    </xf>
    <xf numFmtId="2" fontId="39" fillId="0" borderId="2" xfId="0" applyNumberFormat="1" applyFont="1" applyBorder="1" applyAlignment="1">
      <alignment horizontal="center" vertical="center"/>
    </xf>
    <xf numFmtId="169" fontId="39" fillId="0" borderId="6" xfId="0" applyNumberFormat="1" applyFont="1" applyFill="1" applyBorder="1" applyAlignment="1">
      <alignment horizontal="center" vertical="center"/>
    </xf>
    <xf numFmtId="0" fontId="115" fillId="0" borderId="2" xfId="0" applyFont="1" applyBorder="1" applyAlignment="1">
      <alignment horizontal="left" vertical="center"/>
    </xf>
    <xf numFmtId="169" fontId="129" fillId="0" borderId="6" xfId="1" applyNumberFormat="1" applyFont="1" applyFill="1" applyBorder="1" applyAlignment="1">
      <alignment vertical="center"/>
    </xf>
    <xf numFmtId="169" fontId="282" fillId="0" borderId="2" xfId="1" applyNumberFormat="1" applyFont="1" applyFill="1" applyBorder="1" applyAlignment="1">
      <alignment vertical="center"/>
    </xf>
    <xf numFmtId="169" fontId="170" fillId="0" borderId="2" xfId="0" applyNumberFormat="1" applyFont="1" applyFill="1" applyBorder="1" applyAlignment="1">
      <alignment vertical="center"/>
    </xf>
    <xf numFmtId="169" fontId="282" fillId="0" borderId="2" xfId="0" applyNumberFormat="1" applyFont="1" applyFill="1" applyBorder="1" applyAlignment="1">
      <alignment vertical="center"/>
    </xf>
    <xf numFmtId="166" fontId="305" fillId="0" borderId="2" xfId="0" applyNumberFormat="1" applyFont="1" applyBorder="1" applyAlignment="1">
      <alignment vertical="center"/>
    </xf>
    <xf numFmtId="169" fontId="170" fillId="0" borderId="2" xfId="0" applyNumberFormat="1" applyFont="1" applyFill="1" applyBorder="1" applyAlignment="1">
      <alignment horizontal="right" vertical="center"/>
    </xf>
    <xf numFmtId="168" fontId="170" fillId="6" borderId="2" xfId="0" applyNumberFormat="1" applyFont="1" applyFill="1" applyBorder="1" applyAlignment="1">
      <alignment vertical="center"/>
    </xf>
    <xf numFmtId="169" fontId="170" fillId="0" borderId="18" xfId="1" applyNumberFormat="1" applyFont="1" applyFill="1" applyBorder="1" applyAlignment="1">
      <alignment vertical="center"/>
    </xf>
    <xf numFmtId="170" fontId="170" fillId="0" borderId="2" xfId="1" applyNumberFormat="1" applyFont="1" applyFill="1" applyBorder="1" applyAlignment="1">
      <alignment horizontal="center" vertical="center"/>
    </xf>
    <xf numFmtId="170" fontId="170" fillId="6" borderId="2" xfId="1" applyNumberFormat="1" applyFont="1" applyFill="1" applyBorder="1" applyAlignment="1">
      <alignment horizontal="center" vertical="center"/>
    </xf>
    <xf numFmtId="170" fontId="170" fillId="0" borderId="2" xfId="0" applyNumberFormat="1" applyFont="1" applyFill="1" applyBorder="1" applyAlignment="1">
      <alignment horizontal="center" vertical="center"/>
    </xf>
    <xf numFmtId="170" fontId="170" fillId="0" borderId="16" xfId="1" applyNumberFormat="1" applyFont="1" applyFill="1" applyBorder="1" applyAlignment="1">
      <alignment horizontal="center" vertical="center"/>
    </xf>
    <xf numFmtId="37" fontId="170" fillId="0" borderId="16" xfId="1" applyNumberFormat="1" applyFont="1" applyFill="1" applyBorder="1" applyAlignment="1">
      <alignment horizontal="center" vertical="center"/>
    </xf>
    <xf numFmtId="170" fontId="282" fillId="6" borderId="2" xfId="1" applyNumberFormat="1" applyFont="1" applyFill="1" applyBorder="1" applyAlignment="1">
      <alignment horizontal="center" vertical="center"/>
    </xf>
    <xf numFmtId="171" fontId="170" fillId="0" borderId="2" xfId="0" applyNumberFormat="1" applyFont="1" applyFill="1" applyBorder="1" applyAlignment="1">
      <alignment horizontal="center" vertical="center"/>
    </xf>
    <xf numFmtId="171" fontId="282" fillId="0" borderId="2" xfId="0" applyNumberFormat="1" applyFont="1" applyFill="1" applyBorder="1" applyAlignment="1">
      <alignment horizontal="center" vertical="center"/>
    </xf>
    <xf numFmtId="170" fontId="170" fillId="0" borderId="6" xfId="0" applyNumberFormat="1" applyFont="1" applyFill="1" applyBorder="1" applyAlignment="1">
      <alignment horizontal="center" vertical="center"/>
    </xf>
    <xf numFmtId="170" fontId="170" fillId="0" borderId="18" xfId="0" applyNumberFormat="1" applyFont="1" applyFill="1" applyBorder="1" applyAlignment="1">
      <alignment horizontal="center" vertical="center"/>
    </xf>
    <xf numFmtId="170" fontId="170" fillId="0" borderId="2" xfId="0" applyNumberFormat="1" applyFont="1" applyFill="1" applyBorder="1" applyAlignment="1">
      <alignment horizontal="center" vertical="center" wrapText="1"/>
    </xf>
    <xf numFmtId="2" fontId="306" fillId="6" borderId="2" xfId="0" applyNumberFormat="1" applyFont="1" applyFill="1" applyBorder="1" applyAlignment="1">
      <alignment vertical="center" wrapText="1"/>
    </xf>
    <xf numFmtId="2" fontId="307" fillId="6" borderId="2" xfId="0" quotePrefix="1" applyNumberFormat="1" applyFont="1" applyFill="1" applyBorder="1" applyAlignment="1">
      <alignment vertical="center" wrapText="1"/>
    </xf>
    <xf numFmtId="0" fontId="129" fillId="0" borderId="2" xfId="0" applyFont="1" applyBorder="1" applyAlignment="1">
      <alignment horizontal="center" vertical="center"/>
    </xf>
    <xf numFmtId="0" fontId="308" fillId="0" borderId="0" xfId="0" applyFont="1" applyBorder="1" applyAlignment="1">
      <alignment vertical="center"/>
    </xf>
    <xf numFmtId="0" fontId="123" fillId="0" borderId="0" xfId="0" applyFont="1" applyAlignment="1">
      <alignment vertical="center"/>
    </xf>
    <xf numFmtId="169" fontId="171" fillId="0" borderId="2" xfId="1" applyNumberFormat="1" applyFont="1" applyBorder="1" applyAlignment="1">
      <alignment horizontal="center" vertical="center"/>
    </xf>
    <xf numFmtId="169" fontId="282" fillId="0" borderId="2" xfId="1" applyNumberFormat="1" applyFont="1" applyBorder="1" applyAlignment="1">
      <alignment horizontal="center" vertical="center"/>
    </xf>
    <xf numFmtId="170" fontId="171" fillId="0" borderId="2" xfId="1" applyNumberFormat="1" applyFont="1" applyBorder="1" applyAlignment="1">
      <alignment horizontal="center" vertical="center"/>
    </xf>
    <xf numFmtId="0" fontId="170" fillId="0" borderId="2" xfId="0" applyFont="1" applyBorder="1" applyAlignment="1">
      <alignment vertical="center"/>
    </xf>
    <xf numFmtId="1" fontId="170" fillId="0" borderId="2" xfId="0" applyNumberFormat="1" applyFont="1" applyBorder="1" applyAlignment="1">
      <alignment horizontal="center" vertical="center"/>
    </xf>
    <xf numFmtId="0" fontId="282" fillId="0" borderId="2" xfId="0" applyFont="1" applyBorder="1" applyAlignment="1">
      <alignment vertical="center"/>
    </xf>
    <xf numFmtId="1" fontId="282" fillId="0" borderId="2" xfId="0" applyNumberFormat="1" applyFont="1" applyBorder="1" applyAlignment="1">
      <alignment horizontal="center" vertical="center"/>
    </xf>
    <xf numFmtId="166" fontId="171" fillId="0" borderId="2" xfId="0" applyNumberFormat="1" applyFont="1" applyBorder="1" applyAlignment="1">
      <alignment vertical="center"/>
    </xf>
    <xf numFmtId="3" fontId="309" fillId="6" borderId="18" xfId="0" applyNumberFormat="1" applyFont="1" applyFill="1" applyBorder="1" applyAlignment="1">
      <alignment horizontal="center" vertical="center"/>
    </xf>
    <xf numFmtId="169" fontId="309" fillId="0" borderId="2" xfId="1" applyNumberFormat="1" applyFont="1" applyFill="1" applyBorder="1" applyAlignment="1">
      <alignment horizontal="center" vertical="center"/>
    </xf>
    <xf numFmtId="3" fontId="309" fillId="0" borderId="18" xfId="0" applyNumberFormat="1" applyFont="1" applyBorder="1" applyAlignment="1">
      <alignment horizontal="center" vertical="center"/>
    </xf>
    <xf numFmtId="169" fontId="309" fillId="0" borderId="2" xfId="1" applyNumberFormat="1" applyFont="1" applyFill="1" applyBorder="1" applyAlignment="1">
      <alignment horizontal="right" vertical="center"/>
    </xf>
    <xf numFmtId="170" fontId="309" fillId="0" borderId="2" xfId="1" applyNumberFormat="1" applyFont="1" applyFill="1" applyBorder="1" applyAlignment="1">
      <alignment horizontal="center" vertical="center"/>
    </xf>
    <xf numFmtId="3" fontId="309" fillId="6" borderId="8" xfId="0" applyNumberFormat="1" applyFont="1" applyFill="1" applyBorder="1" applyAlignment="1">
      <alignment horizontal="center" vertical="center"/>
    </xf>
    <xf numFmtId="169" fontId="309" fillId="0" borderId="2" xfId="1" applyNumberFormat="1" applyFont="1" applyFill="1" applyBorder="1" applyAlignment="1">
      <alignment vertical="center"/>
    </xf>
    <xf numFmtId="169" fontId="309" fillId="0" borderId="16" xfId="1" applyNumberFormat="1" applyFont="1" applyFill="1" applyBorder="1" applyAlignment="1">
      <alignment vertical="center"/>
    </xf>
    <xf numFmtId="169" fontId="310" fillId="0" borderId="18" xfId="1" applyNumberFormat="1" applyFont="1" applyBorder="1" applyAlignment="1">
      <alignment vertical="center"/>
    </xf>
    <xf numFmtId="0" fontId="170" fillId="0" borderId="18" xfId="0" applyNumberFormat="1" applyFont="1" applyFill="1" applyBorder="1" applyAlignment="1">
      <alignment horizontal="center" vertical="center"/>
    </xf>
    <xf numFmtId="3" fontId="309" fillId="0" borderId="2" xfId="0" applyNumberFormat="1" applyFont="1" applyFill="1" applyBorder="1" applyAlignment="1">
      <alignment horizontal="center" vertical="center"/>
    </xf>
    <xf numFmtId="0" fontId="309" fillId="0" borderId="2" xfId="0" applyFont="1" applyFill="1" applyBorder="1" applyAlignment="1">
      <alignment horizontal="center" vertical="center"/>
    </xf>
    <xf numFmtId="0" fontId="309" fillId="0" borderId="2" xfId="0" applyFont="1" applyBorder="1" applyAlignment="1">
      <alignment vertical="center"/>
    </xf>
    <xf numFmtId="170" fontId="309" fillId="6" borderId="2" xfId="1" applyNumberFormat="1" applyFont="1" applyFill="1" applyBorder="1" applyAlignment="1">
      <alignment horizontal="center" vertical="center"/>
    </xf>
    <xf numFmtId="171" fontId="310" fillId="0" borderId="2" xfId="1" applyNumberFormat="1" applyFont="1" applyBorder="1" applyAlignment="1">
      <alignment horizontal="center" vertical="center"/>
    </xf>
    <xf numFmtId="0" fontId="309" fillId="0" borderId="6" xfId="0" applyFont="1" applyFill="1" applyBorder="1" applyAlignment="1">
      <alignment horizontal="center" vertical="center"/>
    </xf>
    <xf numFmtId="0" fontId="309" fillId="0" borderId="2" xfId="0" applyFont="1" applyFill="1" applyBorder="1" applyAlignment="1">
      <alignment horizontal="center" vertical="center" wrapText="1"/>
    </xf>
    <xf numFmtId="0" fontId="309" fillId="0" borderId="6" xfId="0" applyFont="1" applyFill="1" applyBorder="1" applyAlignment="1">
      <alignment horizontal="center" vertical="center" wrapText="1"/>
    </xf>
    <xf numFmtId="170" fontId="311" fillId="0" borderId="2" xfId="1" applyNumberFormat="1" applyFont="1" applyFill="1" applyBorder="1" applyAlignment="1">
      <alignment horizontal="center" vertical="center"/>
    </xf>
    <xf numFmtId="169" fontId="309" fillId="6" borderId="16" xfId="1" applyNumberFormat="1" applyFont="1" applyFill="1" applyBorder="1" applyAlignment="1">
      <alignment vertical="center"/>
    </xf>
    <xf numFmtId="0" fontId="309" fillId="6" borderId="2" xfId="0" applyFont="1" applyFill="1" applyBorder="1" applyAlignment="1">
      <alignment vertical="center"/>
    </xf>
    <xf numFmtId="0" fontId="170" fillId="6" borderId="2" xfId="0" applyFont="1" applyFill="1" applyBorder="1" applyAlignment="1">
      <alignment horizontal="center" vertical="center"/>
    </xf>
    <xf numFmtId="171" fontId="170" fillId="6" borderId="2" xfId="0" applyNumberFormat="1" applyFont="1" applyFill="1" applyBorder="1" applyAlignment="1">
      <alignment horizontal="center" vertical="center"/>
    </xf>
    <xf numFmtId="171" fontId="282" fillId="6" borderId="2" xfId="1" applyNumberFormat="1" applyFont="1" applyFill="1" applyBorder="1" applyAlignment="1">
      <alignment horizontal="center" vertical="center"/>
    </xf>
    <xf numFmtId="169" fontId="170" fillId="6" borderId="18" xfId="1" applyNumberFormat="1" applyFont="1" applyFill="1" applyBorder="1" applyAlignment="1">
      <alignment vertical="center"/>
    </xf>
    <xf numFmtId="0" fontId="170" fillId="6" borderId="18" xfId="0" applyFont="1" applyFill="1" applyBorder="1" applyAlignment="1">
      <alignment horizontal="center" vertical="center"/>
    </xf>
    <xf numFmtId="170" fontId="170" fillId="6" borderId="2" xfId="1" applyNumberFormat="1" applyFont="1" applyFill="1" applyBorder="1" applyAlignment="1">
      <alignment horizontal="center" vertical="center" wrapText="1"/>
    </xf>
    <xf numFmtId="0" fontId="170" fillId="6" borderId="2" xfId="0" applyFont="1" applyFill="1" applyBorder="1" applyAlignment="1">
      <alignment horizontal="center" vertical="center" wrapText="1"/>
    </xf>
    <xf numFmtId="166" fontId="170" fillId="0" borderId="16" xfId="0" applyNumberFormat="1" applyFont="1" applyBorder="1" applyAlignment="1">
      <alignment horizontal="center" vertical="center"/>
    </xf>
    <xf numFmtId="0" fontId="170" fillId="0" borderId="2" xfId="0" applyFont="1" applyFill="1" applyBorder="1" applyAlignment="1">
      <alignment vertical="center"/>
    </xf>
    <xf numFmtId="168" fontId="170" fillId="6" borderId="2" xfId="0" applyNumberFormat="1" applyFont="1" applyFill="1" applyBorder="1" applyAlignment="1">
      <alignment horizontal="center" vertical="center"/>
    </xf>
    <xf numFmtId="166" fontId="170" fillId="6" borderId="2" xfId="0" applyNumberFormat="1" applyFont="1" applyFill="1" applyBorder="1" applyAlignment="1">
      <alignment horizontal="center" vertical="center"/>
    </xf>
    <xf numFmtId="169" fontId="282" fillId="0" borderId="18" xfId="1" applyNumberFormat="1" applyFont="1" applyBorder="1" applyAlignment="1">
      <alignment vertical="center"/>
    </xf>
    <xf numFmtId="166" fontId="170" fillId="0" borderId="18" xfId="0" applyNumberFormat="1" applyFont="1" applyBorder="1" applyAlignment="1">
      <alignment horizontal="center" vertical="center"/>
    </xf>
    <xf numFmtId="0" fontId="170" fillId="0" borderId="2" xfId="0" applyFont="1" applyFill="1" applyBorder="1" applyAlignment="1">
      <alignment horizontal="right" vertical="center"/>
    </xf>
    <xf numFmtId="169" fontId="282" fillId="0" borderId="18" xfId="1" applyNumberFormat="1" applyFont="1" applyFill="1" applyBorder="1" applyAlignment="1">
      <alignment vertical="center"/>
    </xf>
    <xf numFmtId="0" fontId="282" fillId="0" borderId="2" xfId="0" applyFont="1" applyFill="1" applyBorder="1" applyAlignment="1">
      <alignment vertical="center"/>
    </xf>
    <xf numFmtId="169" fontId="282" fillId="0" borderId="6" xfId="1" applyNumberFormat="1" applyFont="1" applyFill="1" applyBorder="1" applyAlignment="1">
      <alignment vertical="center"/>
    </xf>
    <xf numFmtId="0" fontId="170" fillId="0" borderId="18" xfId="0" applyFont="1" applyFill="1" applyBorder="1" applyAlignment="1">
      <alignment vertical="center"/>
    </xf>
    <xf numFmtId="0" fontId="170" fillId="0" borderId="16" xfId="0" applyFont="1" applyFill="1" applyBorder="1" applyAlignment="1">
      <alignment vertical="center"/>
    </xf>
    <xf numFmtId="170" fontId="170" fillId="0" borderId="2" xfId="1" applyNumberFormat="1" applyFont="1" applyBorder="1" applyAlignment="1">
      <alignment horizontal="right" vertical="center"/>
    </xf>
    <xf numFmtId="165" fontId="168" fillId="0" borderId="6" xfId="0" applyNumberFormat="1" applyFont="1" applyFill="1" applyBorder="1" applyAlignment="1">
      <alignment vertical="center"/>
    </xf>
    <xf numFmtId="166" fontId="290" fillId="0" borderId="18" xfId="3" applyNumberFormat="1" applyFont="1" applyFill="1" applyBorder="1" applyAlignment="1">
      <alignment horizontal="right" vertical="center"/>
    </xf>
    <xf numFmtId="167" fontId="290" fillId="0" borderId="2" xfId="3" applyNumberFormat="1" applyFont="1" applyFill="1" applyBorder="1" applyAlignment="1">
      <alignment vertical="center" wrapText="1"/>
    </xf>
    <xf numFmtId="166" fontId="290" fillId="0" borderId="2" xfId="3" applyNumberFormat="1" applyFont="1" applyFill="1" applyBorder="1" applyAlignment="1">
      <alignment vertical="center"/>
    </xf>
    <xf numFmtId="0" fontId="269" fillId="0" borderId="2" xfId="0" applyFont="1" applyFill="1" applyBorder="1" applyAlignment="1">
      <alignment horizontal="center" vertical="center"/>
    </xf>
    <xf numFmtId="0" fontId="269" fillId="0" borderId="0" xfId="0" applyFont="1" applyAlignment="1">
      <alignment horizontal="center"/>
    </xf>
    <xf numFmtId="0" fontId="312" fillId="0" borderId="1" xfId="0" applyFont="1" applyFill="1" applyBorder="1" applyAlignment="1">
      <alignment horizontal="center" vertical="center"/>
    </xf>
    <xf numFmtId="0" fontId="313" fillId="0" borderId="2" xfId="0" applyFont="1" applyFill="1" applyBorder="1" applyAlignment="1">
      <alignment horizontal="center" vertical="center"/>
    </xf>
    <xf numFmtId="0" fontId="312" fillId="0" borderId="2" xfId="0" applyFont="1" applyFill="1" applyBorder="1" applyAlignment="1">
      <alignment horizontal="center" vertical="center"/>
    </xf>
    <xf numFmtId="0" fontId="269" fillId="0" borderId="6" xfId="0" applyFont="1" applyFill="1" applyBorder="1" applyAlignment="1">
      <alignment horizontal="center" vertical="center"/>
    </xf>
    <xf numFmtId="0" fontId="269" fillId="0" borderId="18" xfId="0" applyFont="1" applyFill="1" applyBorder="1" applyAlignment="1">
      <alignment horizontal="center" vertical="center"/>
    </xf>
    <xf numFmtId="0" fontId="313" fillId="0" borderId="6" xfId="0" applyFont="1" applyFill="1" applyBorder="1" applyAlignment="1">
      <alignment horizontal="center" vertical="center"/>
    </xf>
    <xf numFmtId="0" fontId="294" fillId="0" borderId="0" xfId="0" quotePrefix="1" applyFont="1" applyFill="1" applyAlignment="1">
      <alignment horizontal="left" vertical="center"/>
    </xf>
    <xf numFmtId="0" fontId="36" fillId="0" borderId="0" xfId="0" applyFont="1" applyFill="1" applyAlignment="1">
      <alignment horizontal="center" wrapText="1"/>
    </xf>
    <xf numFmtId="0" fontId="101" fillId="6" borderId="0" xfId="0" applyFont="1" applyFill="1" applyAlignment="1">
      <alignment horizontal="center" wrapText="1"/>
    </xf>
    <xf numFmtId="0" fontId="103" fillId="0" borderId="15" xfId="0" applyFont="1" applyFill="1" applyBorder="1" applyAlignment="1">
      <alignment horizontal="center" vertical="center" wrapText="1"/>
    </xf>
    <xf numFmtId="0" fontId="103" fillId="0" borderId="9" xfId="0" applyFont="1" applyFill="1" applyBorder="1" applyAlignment="1">
      <alignment horizontal="center" vertical="center" wrapText="1"/>
    </xf>
    <xf numFmtId="169" fontId="39" fillId="0" borderId="23" xfId="1" applyNumberFormat="1" applyFont="1" applyFill="1" applyBorder="1" applyAlignment="1">
      <alignment horizontal="center" vertical="center" wrapText="1"/>
    </xf>
    <xf numFmtId="169" fontId="39" fillId="0" borderId="26" xfId="1" quotePrefix="1" applyNumberFormat="1" applyFont="1" applyFill="1" applyBorder="1" applyAlignment="1">
      <alignment horizontal="center" vertical="center" wrapText="1"/>
    </xf>
    <xf numFmtId="0" fontId="293" fillId="0" borderId="7" xfId="0" applyFont="1" applyFill="1" applyBorder="1" applyAlignment="1">
      <alignment horizontal="left" vertical="center" wrapText="1"/>
    </xf>
    <xf numFmtId="0" fontId="103" fillId="0" borderId="17" xfId="0" applyFont="1" applyFill="1" applyBorder="1" applyAlignment="1">
      <alignment horizontal="center" vertical="center" wrapText="1"/>
    </xf>
    <xf numFmtId="0" fontId="103" fillId="0" borderId="41" xfId="0" applyFont="1" applyFill="1" applyBorder="1" applyAlignment="1">
      <alignment horizontal="center" vertical="center" wrapText="1"/>
    </xf>
    <xf numFmtId="0" fontId="103" fillId="0" borderId="24" xfId="0" applyFont="1" applyFill="1" applyBorder="1" applyAlignment="1">
      <alignment horizontal="center" vertical="center" wrapText="1"/>
    </xf>
    <xf numFmtId="0" fontId="104" fillId="0" borderId="15" xfId="0" applyFont="1" applyFill="1" applyBorder="1" applyAlignment="1">
      <alignment horizontal="center" vertical="center" wrapText="1"/>
    </xf>
    <xf numFmtId="0" fontId="104" fillId="0" borderId="9" xfId="0" applyFont="1" applyFill="1" applyBorder="1" applyAlignment="1">
      <alignment horizontal="center" vertical="center" wrapText="1"/>
    </xf>
    <xf numFmtId="0" fontId="103" fillId="0" borderId="5" xfId="0" applyFont="1" applyFill="1" applyBorder="1" applyAlignment="1">
      <alignment horizontal="center" vertical="center" wrapText="1"/>
    </xf>
    <xf numFmtId="0" fontId="24" fillId="0" borderId="0" xfId="3" applyFont="1" applyFill="1" applyAlignment="1">
      <alignment horizontal="center"/>
    </xf>
    <xf numFmtId="0" fontId="36" fillId="0" borderId="0" xfId="3" applyFont="1" applyFill="1" applyAlignment="1">
      <alignment horizontal="center" vertical="center"/>
    </xf>
    <xf numFmtId="0" fontId="36" fillId="0" borderId="0" xfId="3" applyFont="1" applyFill="1" applyAlignment="1">
      <alignment horizontal="center" wrapText="1"/>
    </xf>
    <xf numFmtId="4" fontId="170" fillId="0" borderId="23" xfId="3" applyNumberFormat="1" applyFont="1" applyFill="1" applyBorder="1" applyAlignment="1">
      <alignment horizontal="center" vertical="center"/>
    </xf>
    <xf numFmtId="4" fontId="170" fillId="0" borderId="36" xfId="3" applyNumberFormat="1" applyFont="1" applyFill="1" applyBorder="1" applyAlignment="1">
      <alignment horizontal="center" vertical="center"/>
    </xf>
    <xf numFmtId="4" fontId="170" fillId="0" borderId="26" xfId="3" applyNumberFormat="1" applyFont="1" applyFill="1" applyBorder="1" applyAlignment="1">
      <alignment horizontal="center" vertical="center"/>
    </xf>
    <xf numFmtId="167" fontId="290" fillId="0" borderId="23" xfId="3" applyNumberFormat="1" applyFont="1" applyFill="1" applyBorder="1" applyAlignment="1">
      <alignment horizontal="center" vertical="center" wrapText="1"/>
    </xf>
    <xf numFmtId="167" fontId="290" fillId="0" borderId="36" xfId="3" applyNumberFormat="1" applyFont="1" applyFill="1" applyBorder="1" applyAlignment="1">
      <alignment horizontal="center" vertical="center" wrapText="1"/>
    </xf>
    <xf numFmtId="167" fontId="290" fillId="0" borderId="26" xfId="3" applyNumberFormat="1" applyFont="1" applyFill="1" applyBorder="1" applyAlignment="1">
      <alignment horizontal="center" vertical="center" wrapText="1"/>
    </xf>
    <xf numFmtId="0" fontId="74" fillId="0" borderId="0" xfId="3" applyFont="1" applyFill="1" applyAlignment="1">
      <alignment horizontal="center" vertical="center" wrapText="1"/>
    </xf>
    <xf numFmtId="0" fontId="46" fillId="0" borderId="32" xfId="3" applyFont="1" applyFill="1" applyBorder="1" applyAlignment="1">
      <alignment horizontal="center" vertical="center" wrapText="1"/>
    </xf>
    <xf numFmtId="0" fontId="46" fillId="0" borderId="7" xfId="3" applyFont="1" applyFill="1" applyBorder="1" applyAlignment="1">
      <alignment horizontal="center" vertical="center" wrapText="1"/>
    </xf>
    <xf numFmtId="0" fontId="46" fillId="0" borderId="30" xfId="3" applyFont="1" applyFill="1" applyBorder="1" applyAlignment="1">
      <alignment horizontal="center" vertical="center" wrapText="1"/>
    </xf>
    <xf numFmtId="0" fontId="292" fillId="0" borderId="15" xfId="3" applyFont="1" applyFill="1" applyBorder="1" applyAlignment="1">
      <alignment horizontal="center" vertical="center" wrapText="1"/>
    </xf>
    <xf numFmtId="0" fontId="292" fillId="0" borderId="9" xfId="3" applyFont="1" applyFill="1" applyBorder="1" applyAlignment="1">
      <alignment horizontal="center" vertical="center" wrapText="1"/>
    </xf>
    <xf numFmtId="0" fontId="46" fillId="0" borderId="17" xfId="3" applyFont="1" applyFill="1" applyBorder="1" applyAlignment="1">
      <alignment horizontal="center" vertical="center" wrapText="1"/>
    </xf>
    <xf numFmtId="0" fontId="46" fillId="0" borderId="24" xfId="3" applyFont="1" applyFill="1" applyBorder="1" applyAlignment="1">
      <alignment horizontal="center" vertical="center" wrapText="1"/>
    </xf>
    <xf numFmtId="3" fontId="46" fillId="0" borderId="17" xfId="3" applyNumberFormat="1" applyFont="1" applyFill="1" applyBorder="1" applyAlignment="1">
      <alignment horizontal="center" vertical="center" wrapText="1"/>
    </xf>
    <xf numFmtId="3" fontId="46" fillId="0" borderId="41" xfId="3" applyNumberFormat="1" applyFont="1" applyFill="1" applyBorder="1" applyAlignment="1">
      <alignment horizontal="center" vertical="center" wrapText="1"/>
    </xf>
    <xf numFmtId="3" fontId="46" fillId="0" borderId="24" xfId="3" applyNumberFormat="1" applyFont="1" applyFill="1" applyBorder="1" applyAlignment="1">
      <alignment horizontal="center" vertical="center" wrapText="1"/>
    </xf>
    <xf numFmtId="0" fontId="46" fillId="0" borderId="5" xfId="3" applyFont="1" applyFill="1" applyBorder="1" applyAlignment="1">
      <alignment horizontal="center" vertical="center" wrapText="1"/>
    </xf>
    <xf numFmtId="0" fontId="64" fillId="0" borderId="5" xfId="3" applyFont="1" applyFill="1" applyBorder="1" applyAlignment="1">
      <alignment horizontal="center" vertical="center" wrapText="1"/>
    </xf>
    <xf numFmtId="0" fontId="171" fillId="0" borderId="15" xfId="3" applyFont="1" applyFill="1" applyBorder="1" applyAlignment="1">
      <alignment horizontal="center" vertical="center" wrapText="1"/>
    </xf>
    <xf numFmtId="0" fontId="171" fillId="0" borderId="8" xfId="3" applyFont="1" applyFill="1" applyBorder="1" applyAlignment="1">
      <alignment horizontal="center" vertical="center" wrapText="1"/>
    </xf>
    <xf numFmtId="0" fontId="171" fillId="0" borderId="9" xfId="3" applyFont="1" applyFill="1" applyBorder="1" applyAlignment="1">
      <alignment horizontal="center" vertical="center" wrapText="1"/>
    </xf>
    <xf numFmtId="0" fontId="39" fillId="0" borderId="5" xfId="3" applyFont="1" applyFill="1" applyBorder="1" applyAlignment="1">
      <alignment horizontal="center" vertical="center" wrapText="1"/>
    </xf>
    <xf numFmtId="0" fontId="115" fillId="0" borderId="42" xfId="0" applyFont="1" applyBorder="1" applyAlignment="1">
      <alignment horizontal="left" vertical="center" wrapText="1"/>
    </xf>
    <xf numFmtId="0" fontId="115" fillId="0" borderId="43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center"/>
    </xf>
    <xf numFmtId="0" fontId="42" fillId="0" borderId="0" xfId="0" applyFont="1" applyAlignment="1">
      <alignment horizontal="center" vertical="center"/>
    </xf>
    <xf numFmtId="0" fontId="114" fillId="0" borderId="0" xfId="0" applyFont="1" applyAlignment="1">
      <alignment horizontal="center" vertical="center"/>
    </xf>
    <xf numFmtId="3" fontId="46" fillId="0" borderId="17" xfId="0" applyNumberFormat="1" applyFont="1" applyFill="1" applyBorder="1" applyAlignment="1">
      <alignment horizontal="center" vertical="center" wrapText="1"/>
    </xf>
    <xf numFmtId="3" fontId="46" fillId="0" borderId="24" xfId="0" applyNumberFormat="1" applyFont="1" applyFill="1" applyBorder="1" applyAlignment="1">
      <alignment horizontal="center" vertical="center" wrapText="1"/>
    </xf>
    <xf numFmtId="0" fontId="115" fillId="0" borderId="15" xfId="0" applyFont="1" applyBorder="1" applyAlignment="1">
      <alignment horizontal="center" vertical="center" wrapText="1"/>
    </xf>
    <xf numFmtId="0" fontId="115" fillId="0" borderId="9" xfId="0" applyFont="1" applyBorder="1" applyAlignment="1">
      <alignment horizontal="center" vertical="center" wrapText="1"/>
    </xf>
    <xf numFmtId="0" fontId="83" fillId="0" borderId="15" xfId="0" applyFont="1" applyFill="1" applyBorder="1" applyAlignment="1">
      <alignment horizontal="center" vertical="center" wrapText="1"/>
    </xf>
    <xf numFmtId="0" fontId="83" fillId="0" borderId="9" xfId="0" applyFont="1" applyFill="1" applyBorder="1" applyAlignment="1">
      <alignment horizontal="center" vertical="center" wrapText="1"/>
    </xf>
    <xf numFmtId="0" fontId="270" fillId="0" borderId="28" xfId="0" applyFont="1" applyBorder="1" applyAlignment="1">
      <alignment horizontal="left" vertical="center" wrapText="1"/>
    </xf>
    <xf numFmtId="0" fontId="270" fillId="0" borderId="40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center" vertical="center" wrapText="1"/>
    </xf>
    <xf numFmtId="0" fontId="115" fillId="0" borderId="2" xfId="0" applyFont="1" applyBorder="1" applyAlignment="1">
      <alignment horizontal="left" vertical="center" wrapText="1"/>
    </xf>
    <xf numFmtId="0" fontId="115" fillId="0" borderId="2" xfId="0" applyFont="1" applyBorder="1" applyAlignment="1">
      <alignment horizontal="left" vertical="center"/>
    </xf>
    <xf numFmtId="0" fontId="46" fillId="0" borderId="23" xfId="0" applyFont="1" applyBorder="1" applyAlignment="1">
      <alignment horizontal="left" vertical="center" wrapText="1"/>
    </xf>
    <xf numFmtId="0" fontId="46" fillId="0" borderId="26" xfId="0" applyFont="1" applyBorder="1" applyAlignment="1">
      <alignment horizontal="left" vertical="center" wrapText="1"/>
    </xf>
    <xf numFmtId="0" fontId="115" fillId="0" borderId="23" xfId="0" applyFont="1" applyBorder="1" applyAlignment="1">
      <alignment horizontal="left" vertical="center" wrapText="1"/>
    </xf>
    <xf numFmtId="0" fontId="115" fillId="0" borderId="26" xfId="0" applyFont="1" applyBorder="1" applyAlignment="1">
      <alignment horizontal="left" vertical="center" wrapText="1"/>
    </xf>
    <xf numFmtId="0" fontId="46" fillId="0" borderId="23" xfId="0" applyFont="1" applyBorder="1" applyAlignment="1">
      <alignment horizontal="left" vertical="center"/>
    </xf>
    <xf numFmtId="0" fontId="46" fillId="0" borderId="26" xfId="0" applyFont="1" applyBorder="1" applyAlignment="1">
      <alignment horizontal="left" vertical="center"/>
    </xf>
    <xf numFmtId="0" fontId="115" fillId="3" borderId="23" xfId="0" applyFont="1" applyFill="1" applyBorder="1" applyAlignment="1">
      <alignment horizontal="left" vertical="center" wrapText="1"/>
    </xf>
    <xf numFmtId="0" fontId="115" fillId="3" borderId="26" xfId="0" applyFont="1" applyFill="1" applyBorder="1" applyAlignment="1">
      <alignment horizontal="left" vertical="center" wrapText="1"/>
    </xf>
    <xf numFmtId="0" fontId="46" fillId="0" borderId="2" xfId="0" applyFont="1" applyBorder="1" applyAlignment="1">
      <alignment horizontal="left" vertical="center" wrapText="1"/>
    </xf>
    <xf numFmtId="169" fontId="170" fillId="0" borderId="16" xfId="1" applyNumberFormat="1" applyFont="1" applyFill="1" applyBorder="1" applyAlignment="1">
      <alignment horizontal="center" vertical="center" wrapText="1"/>
    </xf>
    <xf numFmtId="169" fontId="170" fillId="0" borderId="8" xfId="1" applyNumberFormat="1" applyFont="1" applyFill="1" applyBorder="1" applyAlignment="1">
      <alignment horizontal="center" vertical="center" wrapText="1"/>
    </xf>
    <xf numFmtId="169" fontId="170" fillId="0" borderId="18" xfId="1" applyNumberFormat="1" applyFont="1" applyFill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46" fillId="0" borderId="23" xfId="0" applyNumberFormat="1" applyFont="1" applyFill="1" applyBorder="1" applyAlignment="1">
      <alignment horizontal="left" vertical="center" wrapText="1"/>
    </xf>
    <xf numFmtId="0" fontId="46" fillId="0" borderId="26" xfId="0" applyNumberFormat="1" applyFont="1" applyFill="1" applyBorder="1" applyAlignment="1">
      <alignment horizontal="left" vertical="center" wrapText="1"/>
    </xf>
    <xf numFmtId="0" fontId="115" fillId="0" borderId="23" xfId="0" applyFont="1" applyBorder="1" applyAlignment="1">
      <alignment horizontal="left" vertical="center"/>
    </xf>
    <xf numFmtId="0" fontId="115" fillId="0" borderId="26" xfId="0" applyFont="1" applyBorder="1" applyAlignment="1">
      <alignment horizontal="left" vertical="center"/>
    </xf>
    <xf numFmtId="0" fontId="39" fillId="0" borderId="8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295" fillId="0" borderId="28" xfId="0" applyFont="1" applyBorder="1" applyAlignment="1">
      <alignment horizontal="center" vertical="center" wrapText="1"/>
    </xf>
    <xf numFmtId="0" fontId="295" fillId="0" borderId="37" xfId="0" applyFont="1" applyBorder="1" applyAlignment="1">
      <alignment horizontal="center" vertical="center" wrapText="1"/>
    </xf>
    <xf numFmtId="0" fontId="295" fillId="0" borderId="40" xfId="0" applyFont="1" applyBorder="1" applyAlignment="1">
      <alignment horizontal="center" vertical="center" wrapText="1"/>
    </xf>
    <xf numFmtId="166" fontId="170" fillId="0" borderId="23" xfId="0" applyNumberFormat="1" applyFont="1" applyFill="1" applyBorder="1" applyAlignment="1">
      <alignment horizontal="center" vertical="center"/>
    </xf>
    <xf numFmtId="166" fontId="170" fillId="0" borderId="36" xfId="0" applyNumberFormat="1" applyFont="1" applyFill="1" applyBorder="1" applyAlignment="1">
      <alignment horizontal="center" vertical="center"/>
    </xf>
    <xf numFmtId="166" fontId="170" fillId="0" borderId="26" xfId="0" applyNumberFormat="1" applyFont="1" applyFill="1" applyBorder="1" applyAlignment="1">
      <alignment horizontal="center" vertical="center"/>
    </xf>
    <xf numFmtId="0" fontId="39" fillId="0" borderId="46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0" fontId="39" fillId="0" borderId="37" xfId="0" applyFont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69" fontId="173" fillId="0" borderId="0" xfId="1" applyNumberFormat="1" applyFont="1" applyAlignment="1">
      <alignment horizontal="center"/>
    </xf>
    <xf numFmtId="170" fontId="64" fillId="0" borderId="2" xfId="1" applyNumberFormat="1" applyFont="1" applyFill="1" applyBorder="1" applyAlignment="1">
      <alignment horizontal="center" vertical="center"/>
    </xf>
    <xf numFmtId="170" fontId="83" fillId="0" borderId="2" xfId="1" applyNumberFormat="1" applyFont="1" applyFill="1" applyBorder="1" applyAlignment="1">
      <alignment horizontal="center" vertical="center"/>
    </xf>
    <xf numFmtId="166" fontId="83" fillId="0" borderId="2" xfId="0" applyNumberFormat="1" applyFont="1" applyFill="1" applyBorder="1" applyAlignment="1">
      <alignment horizontal="center" vertical="center"/>
    </xf>
    <xf numFmtId="170" fontId="46" fillId="0" borderId="2" xfId="1" applyNumberFormat="1" applyFont="1" applyFill="1" applyBorder="1" applyAlignment="1">
      <alignment horizontal="center" vertical="center"/>
    </xf>
    <xf numFmtId="170" fontId="83" fillId="0" borderId="18" xfId="1" applyNumberFormat="1" applyFont="1" applyFill="1" applyBorder="1" applyAlignment="1">
      <alignment horizontal="center" vertical="center"/>
    </xf>
    <xf numFmtId="0" fontId="278" fillId="0" borderId="2" xfId="0" applyFont="1" applyFill="1" applyBorder="1" applyAlignment="1">
      <alignment horizontal="center" vertical="center"/>
    </xf>
    <xf numFmtId="169" fontId="83" fillId="0" borderId="2" xfId="1" applyNumberFormat="1" applyFont="1" applyFill="1" applyBorder="1" applyAlignment="1">
      <alignment horizontal="center" vertical="center"/>
    </xf>
    <xf numFmtId="0" fontId="80" fillId="0" borderId="16" xfId="0" applyFont="1" applyFill="1" applyBorder="1" applyAlignment="1">
      <alignment horizontal="left" vertical="center" wrapText="1"/>
    </xf>
    <xf numFmtId="0" fontId="80" fillId="0" borderId="18" xfId="0" applyFont="1" applyFill="1" applyBorder="1" applyAlignment="1">
      <alignment horizontal="left" vertical="center" wrapText="1"/>
    </xf>
    <xf numFmtId="169" fontId="38" fillId="0" borderId="2" xfId="1" applyNumberFormat="1" applyFont="1" applyFill="1" applyBorder="1" applyAlignment="1">
      <alignment horizontal="center" vertical="center" wrapText="1"/>
    </xf>
    <xf numFmtId="169" fontId="187" fillId="0" borderId="2" xfId="1" applyNumberFormat="1" applyFont="1" applyFill="1" applyBorder="1" applyAlignment="1">
      <alignment horizontal="center" vertical="center"/>
    </xf>
    <xf numFmtId="170" fontId="171" fillId="0" borderId="2" xfId="1" applyNumberFormat="1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 wrapText="1"/>
    </xf>
    <xf numFmtId="170" fontId="46" fillId="0" borderId="1" xfId="1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69" fillId="0" borderId="1" xfId="0" applyFont="1" applyFill="1" applyBorder="1" applyAlignment="1">
      <alignment horizontal="center" vertical="center"/>
    </xf>
    <xf numFmtId="0" fontId="269" fillId="0" borderId="6" xfId="0" applyFont="1" applyFill="1" applyBorder="1" applyAlignment="1">
      <alignment horizontal="center" vertical="center"/>
    </xf>
    <xf numFmtId="0" fontId="161" fillId="0" borderId="5" xfId="0" applyFont="1" applyBorder="1" applyAlignment="1">
      <alignment horizontal="center" vertical="center"/>
    </xf>
    <xf numFmtId="0" fontId="185" fillId="0" borderId="15" xfId="0" applyFont="1" applyFill="1" applyBorder="1" applyAlignment="1">
      <alignment horizontal="center" vertical="center" wrapText="1"/>
    </xf>
    <xf numFmtId="0" fontId="185" fillId="0" borderId="9" xfId="0" applyFont="1" applyFill="1" applyBorder="1" applyAlignment="1">
      <alignment horizontal="center" vertical="center" wrapText="1"/>
    </xf>
    <xf numFmtId="0" fontId="185" fillId="0" borderId="1" xfId="0" applyFont="1" applyFill="1" applyBorder="1" applyAlignment="1">
      <alignment horizontal="center" vertical="center" wrapText="1"/>
    </xf>
    <xf numFmtId="0" fontId="185" fillId="0" borderId="6" xfId="0" applyFont="1" applyFill="1" applyBorder="1" applyAlignment="1">
      <alignment horizontal="center" vertical="center" wrapText="1"/>
    </xf>
    <xf numFmtId="0" fontId="185" fillId="6" borderId="1" xfId="0" applyFont="1" applyFill="1" applyBorder="1" applyAlignment="1">
      <alignment horizontal="center" vertical="center" wrapText="1"/>
    </xf>
    <xf numFmtId="0" fontId="185" fillId="6" borderId="6" xfId="0" applyFont="1" applyFill="1" applyBorder="1" applyAlignment="1">
      <alignment horizontal="center" vertical="center" wrapText="1"/>
    </xf>
    <xf numFmtId="0" fontId="161" fillId="0" borderId="15" xfId="0" applyFont="1" applyBorder="1" applyAlignment="1">
      <alignment horizontal="center" vertical="center"/>
    </xf>
    <xf numFmtId="0" fontId="64" fillId="0" borderId="1" xfId="0" applyFont="1" applyFill="1" applyBorder="1" applyAlignment="1">
      <alignment horizontal="center" vertical="center"/>
    </xf>
    <xf numFmtId="0" fontId="64" fillId="0" borderId="6" xfId="0" applyFont="1" applyFill="1" applyBorder="1" applyAlignment="1">
      <alignment horizontal="center" vertical="center"/>
    </xf>
    <xf numFmtId="0" fontId="225" fillId="3" borderId="15" xfId="0" applyFont="1" applyFill="1" applyBorder="1" applyAlignment="1">
      <alignment horizontal="center" vertical="center"/>
    </xf>
    <xf numFmtId="0" fontId="225" fillId="3" borderId="9" xfId="0" applyFont="1" applyFill="1" applyBorder="1" applyAlignment="1">
      <alignment horizontal="center" vertical="center"/>
    </xf>
    <xf numFmtId="0" fontId="47" fillId="0" borderId="27" xfId="0" applyFont="1" applyBorder="1" applyAlignment="1">
      <alignment horizontal="center"/>
    </xf>
    <xf numFmtId="0" fontId="22" fillId="3" borderId="17" xfId="0" applyFont="1" applyFill="1" applyBorder="1" applyAlignment="1">
      <alignment horizontal="center" vertical="center"/>
    </xf>
    <xf numFmtId="0" fontId="22" fillId="3" borderId="41" xfId="0" applyFont="1" applyFill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2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30" xfId="0" applyFont="1" applyFill="1" applyBorder="1" applyAlignment="1">
      <alignment horizontal="center" vertical="center"/>
    </xf>
    <xf numFmtId="0" fontId="22" fillId="3" borderId="44" xfId="0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horizontal="center" vertical="center"/>
    </xf>
    <xf numFmtId="0" fontId="22" fillId="3" borderId="31" xfId="0" applyFont="1" applyFill="1" applyBorder="1" applyAlignment="1">
      <alignment horizontal="center" vertical="center"/>
    </xf>
    <xf numFmtId="0" fontId="24" fillId="3" borderId="17" xfId="0" applyFont="1" applyFill="1" applyBorder="1" applyAlignment="1">
      <alignment horizontal="center" vertical="center" wrapText="1"/>
    </xf>
    <xf numFmtId="0" fontId="24" fillId="3" borderId="24" xfId="0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161" fillId="0" borderId="15" xfId="0" applyFont="1" applyBorder="1" applyAlignment="1">
      <alignment horizontal="center" vertical="center" wrapText="1"/>
    </xf>
    <xf numFmtId="0" fontId="161" fillId="0" borderId="8" xfId="0" applyFont="1" applyBorder="1" applyAlignment="1">
      <alignment horizontal="center" vertical="center" wrapText="1"/>
    </xf>
    <xf numFmtId="0" fontId="161" fillId="0" borderId="9" xfId="0" applyFont="1" applyBorder="1" applyAlignment="1">
      <alignment horizontal="center" vertical="center" wrapText="1"/>
    </xf>
    <xf numFmtId="0" fontId="167" fillId="0" borderId="32" xfId="0" applyFont="1" applyBorder="1" applyAlignment="1">
      <alignment horizontal="center" vertical="center" wrapText="1"/>
    </xf>
    <xf numFmtId="0" fontId="167" fillId="0" borderId="7" xfId="0" applyFont="1" applyBorder="1" applyAlignment="1">
      <alignment horizontal="center" vertical="center" wrapText="1"/>
    </xf>
    <xf numFmtId="0" fontId="167" fillId="0" borderId="30" xfId="0" applyFont="1" applyBorder="1" applyAlignment="1">
      <alignment horizontal="center" vertical="center" wrapText="1"/>
    </xf>
    <xf numFmtId="0" fontId="167" fillId="0" borderId="44" xfId="0" applyFont="1" applyBorder="1" applyAlignment="1">
      <alignment horizontal="center" vertical="center" wrapText="1"/>
    </xf>
    <xf numFmtId="0" fontId="167" fillId="0" borderId="27" xfId="0" applyFont="1" applyBorder="1" applyAlignment="1">
      <alignment horizontal="center" vertical="center" wrapText="1"/>
    </xf>
    <xf numFmtId="0" fontId="167" fillId="0" borderId="31" xfId="0" applyFont="1" applyBorder="1" applyAlignment="1">
      <alignment horizontal="center" vertical="center" wrapText="1"/>
    </xf>
    <xf numFmtId="0" fontId="167" fillId="0" borderId="32" xfId="0" applyFont="1" applyBorder="1" applyAlignment="1">
      <alignment horizontal="center" vertical="center"/>
    </xf>
    <xf numFmtId="0" fontId="167" fillId="0" borderId="7" xfId="0" applyFont="1" applyBorder="1" applyAlignment="1">
      <alignment horizontal="center" vertical="center"/>
    </xf>
    <xf numFmtId="0" fontId="167" fillId="0" borderId="30" xfId="0" applyFont="1" applyBorder="1" applyAlignment="1">
      <alignment horizontal="center" vertical="center"/>
    </xf>
    <xf numFmtId="0" fontId="167" fillId="0" borderId="44" xfId="0" applyFont="1" applyBorder="1" applyAlignment="1">
      <alignment horizontal="center" vertical="center"/>
    </xf>
    <xf numFmtId="0" fontId="167" fillId="0" borderId="27" xfId="0" applyFont="1" applyBorder="1" applyAlignment="1">
      <alignment horizontal="center" vertical="center"/>
    </xf>
    <xf numFmtId="0" fontId="167" fillId="0" borderId="31" xfId="0" applyFont="1" applyBorder="1" applyAlignment="1">
      <alignment horizontal="center" vertical="center"/>
    </xf>
    <xf numFmtId="0" fontId="85" fillId="0" borderId="0" xfId="0" applyFont="1" applyAlignment="1">
      <alignment horizontal="center"/>
    </xf>
    <xf numFmtId="0" fontId="167" fillId="0" borderId="15" xfId="0" applyFont="1" applyBorder="1" applyAlignment="1">
      <alignment horizontal="center" vertical="center" wrapText="1"/>
    </xf>
    <xf numFmtId="0" fontId="167" fillId="0" borderId="8" xfId="0" applyFont="1" applyBorder="1" applyAlignment="1">
      <alignment horizontal="center" vertical="center" wrapText="1"/>
    </xf>
    <xf numFmtId="0" fontId="167" fillId="0" borderId="9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157" fillId="0" borderId="7" xfId="0" applyFont="1" applyBorder="1" applyAlignment="1">
      <alignment horizontal="center" vertical="center" wrapText="1"/>
    </xf>
    <xf numFmtId="0" fontId="157" fillId="0" borderId="30" xfId="0" applyFont="1" applyBorder="1" applyAlignment="1">
      <alignment horizontal="center" vertical="center" wrapText="1"/>
    </xf>
    <xf numFmtId="0" fontId="157" fillId="0" borderId="27" xfId="0" applyFont="1" applyBorder="1" applyAlignment="1">
      <alignment horizontal="center" vertical="center" wrapText="1"/>
    </xf>
    <xf numFmtId="0" fontId="157" fillId="0" borderId="31" xfId="0" applyFont="1" applyBorder="1" applyAlignment="1">
      <alignment horizontal="center" vertical="center" wrapText="1"/>
    </xf>
    <xf numFmtId="0" fontId="157" fillId="0" borderId="32" xfId="0" applyFont="1" applyBorder="1" applyAlignment="1">
      <alignment horizontal="center" vertical="center" wrapText="1"/>
    </xf>
    <xf numFmtId="0" fontId="157" fillId="0" borderId="4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167" fillId="0" borderId="5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6" fillId="0" borderId="17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78" fillId="0" borderId="17" xfId="0" applyFont="1" applyBorder="1" applyAlignment="1">
      <alignment horizontal="center" vertical="center" wrapText="1"/>
    </xf>
    <xf numFmtId="0" fontId="78" fillId="0" borderId="24" xfId="0" applyFont="1" applyBorder="1" applyAlignment="1">
      <alignment horizontal="center" vertical="center" wrapText="1"/>
    </xf>
    <xf numFmtId="0" fontId="201" fillId="0" borderId="0" xfId="0" applyFont="1" applyAlignment="1">
      <alignment horizontal="center"/>
    </xf>
    <xf numFmtId="0" fontId="296" fillId="0" borderId="32" xfId="0" applyFont="1" applyBorder="1" applyAlignment="1">
      <alignment horizontal="center" vertical="center" wrapText="1"/>
    </xf>
    <xf numFmtId="0" fontId="296" fillId="0" borderId="7" xfId="0" applyFont="1" applyBorder="1" applyAlignment="1">
      <alignment horizontal="center" vertical="center" wrapText="1"/>
    </xf>
    <xf numFmtId="0" fontId="296" fillId="0" borderId="30" xfId="0" applyFont="1" applyBorder="1" applyAlignment="1">
      <alignment horizontal="center" vertical="center" wrapText="1"/>
    </xf>
    <xf numFmtId="0" fontId="296" fillId="0" borderId="44" xfId="0" applyFont="1" applyBorder="1" applyAlignment="1">
      <alignment horizontal="center" vertical="center" wrapText="1"/>
    </xf>
    <xf numFmtId="0" fontId="296" fillId="0" borderId="27" xfId="0" applyFont="1" applyBorder="1" applyAlignment="1">
      <alignment horizontal="center" vertical="center" wrapText="1"/>
    </xf>
    <xf numFmtId="0" fontId="296" fillId="0" borderId="3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166" fillId="0" borderId="2" xfId="0" applyFont="1" applyBorder="1" applyAlignment="1">
      <alignment horizontal="left" vertical="center" wrapText="1"/>
    </xf>
    <xf numFmtId="0" fontId="166" fillId="0" borderId="6" xfId="0" applyFont="1" applyBorder="1" applyAlignment="1">
      <alignment horizontal="left" vertical="center" wrapText="1"/>
    </xf>
    <xf numFmtId="0" fontId="22" fillId="0" borderId="44" xfId="0" applyFont="1" applyBorder="1" applyAlignment="1">
      <alignment horizontal="center" vertical="center" wrapText="1"/>
    </xf>
    <xf numFmtId="169" fontId="156" fillId="0" borderId="16" xfId="0" applyNumberFormat="1" applyFont="1" applyBorder="1" applyAlignment="1">
      <alignment horizontal="center" vertical="center" wrapText="1"/>
    </xf>
    <xf numFmtId="169" fontId="156" fillId="0" borderId="9" xfId="0" applyNumberFormat="1" applyFont="1" applyBorder="1" applyAlignment="1">
      <alignment horizontal="center" vertical="center" wrapText="1"/>
    </xf>
    <xf numFmtId="170" fontId="156" fillId="0" borderId="2" xfId="1" applyNumberFormat="1" applyFont="1" applyBorder="1" applyAlignment="1">
      <alignment horizontal="center" vertical="center" wrapText="1"/>
    </xf>
    <xf numFmtId="170" fontId="156" fillId="0" borderId="6" xfId="1" applyNumberFormat="1" applyFont="1" applyBorder="1" applyAlignment="1">
      <alignment horizontal="center" vertical="center" wrapText="1"/>
    </xf>
    <xf numFmtId="169" fontId="156" fillId="0" borderId="16" xfId="1" applyNumberFormat="1" applyFont="1" applyBorder="1" applyAlignment="1">
      <alignment horizontal="center" vertical="center" wrapText="1"/>
    </xf>
    <xf numFmtId="169" fontId="156" fillId="0" borderId="9" xfId="1" applyNumberFormat="1" applyFont="1" applyBorder="1" applyAlignment="1">
      <alignment horizontal="center" vertical="center" wrapText="1"/>
    </xf>
    <xf numFmtId="0" fontId="177" fillId="0" borderId="2" xfId="0" applyFont="1" applyBorder="1" applyAlignment="1">
      <alignment horizontal="center" vertical="center"/>
    </xf>
    <xf numFmtId="0" fontId="177" fillId="0" borderId="6" xfId="0" applyFont="1" applyBorder="1" applyAlignment="1">
      <alignment horizontal="center" vertical="center"/>
    </xf>
    <xf numFmtId="0" fontId="160" fillId="0" borderId="15" xfId="0" applyFont="1" applyBorder="1" applyAlignment="1">
      <alignment horizontal="center" vertical="center"/>
    </xf>
    <xf numFmtId="0" fontId="160" fillId="0" borderId="8" xfId="0" applyFont="1" applyBorder="1" applyAlignment="1">
      <alignment horizontal="center" vertical="center"/>
    </xf>
    <xf numFmtId="166" fontId="156" fillId="0" borderId="2" xfId="0" applyNumberFormat="1" applyFont="1" applyBorder="1" applyAlignment="1">
      <alignment horizontal="center" vertical="center" wrapText="1"/>
    </xf>
    <xf numFmtId="166" fontId="156" fillId="0" borderId="6" xfId="0" applyNumberFormat="1" applyFont="1" applyBorder="1" applyAlignment="1">
      <alignment horizontal="center" vertical="center" wrapText="1"/>
    </xf>
    <xf numFmtId="170" fontId="61" fillId="0" borderId="2" xfId="1" applyNumberFormat="1" applyFont="1" applyBorder="1" applyAlignment="1">
      <alignment horizontal="center" vertical="center" wrapText="1"/>
    </xf>
    <xf numFmtId="170" fontId="61" fillId="0" borderId="6" xfId="1" applyNumberFormat="1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70" fillId="0" borderId="5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 wrapText="1"/>
    </xf>
    <xf numFmtId="0" fontId="161" fillId="0" borderId="17" xfId="0" applyFont="1" applyFill="1" applyBorder="1" applyAlignment="1">
      <alignment horizontal="center" vertical="center" wrapText="1"/>
    </xf>
    <xf numFmtId="0" fontId="161" fillId="0" borderId="41" xfId="0" applyFont="1" applyFill="1" applyBorder="1" applyAlignment="1">
      <alignment horizontal="center" vertical="center" wrapText="1"/>
    </xf>
    <xf numFmtId="0" fontId="161" fillId="0" borderId="24" xfId="0" applyFont="1" applyFill="1" applyBorder="1" applyAlignment="1">
      <alignment horizontal="center" vertical="center" wrapText="1"/>
    </xf>
    <xf numFmtId="0" fontId="161" fillId="0" borderId="17" xfId="0" applyFont="1" applyBorder="1" applyAlignment="1">
      <alignment horizontal="center" vertical="center" wrapText="1"/>
    </xf>
    <xf numFmtId="0" fontId="161" fillId="0" borderId="41" xfId="0" applyFont="1" applyBorder="1" applyAlignment="1">
      <alignment horizontal="center" vertical="center" wrapText="1"/>
    </xf>
    <xf numFmtId="0" fontId="161" fillId="0" borderId="24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8" fillId="0" borderId="17" xfId="0" applyFont="1" applyBorder="1" applyAlignment="1">
      <alignment horizontal="center" vertical="center" wrapText="1"/>
    </xf>
    <xf numFmtId="0" fontId="68" fillId="0" borderId="41" xfId="0" applyFont="1" applyBorder="1" applyAlignment="1">
      <alignment horizontal="center" vertical="center" wrapText="1"/>
    </xf>
    <xf numFmtId="0" fontId="158" fillId="0" borderId="17" xfId="0" applyFont="1" applyBorder="1" applyAlignment="1">
      <alignment horizontal="center" vertical="center" wrapText="1"/>
    </xf>
    <xf numFmtId="0" fontId="158" fillId="0" borderId="41" xfId="0" applyFont="1" applyBorder="1" applyAlignment="1">
      <alignment horizontal="center" vertical="center" wrapText="1"/>
    </xf>
    <xf numFmtId="0" fontId="158" fillId="0" borderId="24" xfId="0" applyFont="1" applyBorder="1" applyAlignment="1">
      <alignment horizontal="center" vertical="center" wrapText="1"/>
    </xf>
    <xf numFmtId="0" fontId="158" fillId="0" borderId="5" xfId="0" applyFont="1" applyBorder="1" applyAlignment="1">
      <alignment horizontal="center" vertical="center" wrapText="1"/>
    </xf>
    <xf numFmtId="0" fontId="168" fillId="0" borderId="0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45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67" fillId="0" borderId="5" xfId="0" applyFont="1" applyBorder="1" applyAlignment="1">
      <alignment horizontal="center" vertical="center"/>
    </xf>
    <xf numFmtId="0" fontId="159" fillId="0" borderId="14" xfId="0" applyFont="1" applyBorder="1" applyAlignment="1">
      <alignment horizontal="center" vertical="center" wrapText="1"/>
    </xf>
    <xf numFmtId="0" fontId="159" fillId="0" borderId="0" xfId="0" applyFont="1" applyBorder="1" applyAlignment="1">
      <alignment horizontal="center" vertical="center" wrapText="1"/>
    </xf>
    <xf numFmtId="0" fontId="167" fillId="0" borderId="0" xfId="6" applyFont="1" applyBorder="1" applyAlignment="1">
      <alignment horizontal="center" vertical="center"/>
    </xf>
    <xf numFmtId="1" fontId="5" fillId="0" borderId="7" xfId="1" applyNumberFormat="1" applyFont="1" applyBorder="1" applyAlignment="1">
      <alignment horizontal="center"/>
    </xf>
    <xf numFmtId="0" fontId="62" fillId="0" borderId="0" xfId="6" applyFont="1" applyBorder="1" applyAlignment="1">
      <alignment horizontal="center"/>
    </xf>
    <xf numFmtId="0" fontId="160" fillId="0" borderId="15" xfId="6" applyFont="1" applyFill="1" applyBorder="1" applyAlignment="1">
      <alignment horizontal="center" vertical="center" wrapText="1"/>
    </xf>
    <xf numFmtId="0" fontId="160" fillId="0" borderId="9" xfId="6" applyFont="1" applyFill="1" applyBorder="1" applyAlignment="1">
      <alignment horizontal="center" vertical="center" wrapText="1"/>
    </xf>
    <xf numFmtId="1" fontId="36" fillId="0" borderId="17" xfId="6" applyNumberFormat="1" applyFont="1" applyBorder="1" applyAlignment="1">
      <alignment horizontal="center" vertical="center"/>
    </xf>
    <xf numFmtId="1" fontId="36" fillId="0" borderId="24" xfId="6" applyNumberFormat="1" applyFont="1" applyBorder="1" applyAlignment="1">
      <alignment horizontal="center" vertical="center"/>
    </xf>
    <xf numFmtId="0" fontId="22" fillId="0" borderId="15" xfId="6" applyFont="1" applyBorder="1" applyAlignment="1">
      <alignment horizontal="center" vertical="center" wrapText="1"/>
    </xf>
    <xf numFmtId="0" fontId="22" fillId="0" borderId="9" xfId="6" applyFont="1" applyBorder="1" applyAlignment="1">
      <alignment horizontal="center" vertical="center" wrapText="1"/>
    </xf>
    <xf numFmtId="0" fontId="160" fillId="0" borderId="15" xfId="6" applyFont="1" applyBorder="1" applyAlignment="1">
      <alignment horizontal="center" vertical="center" wrapText="1"/>
    </xf>
    <xf numFmtId="0" fontId="160" fillId="0" borderId="9" xfId="6" applyFont="1" applyBorder="1" applyAlignment="1">
      <alignment horizontal="center" vertical="center" wrapText="1"/>
    </xf>
    <xf numFmtId="0" fontId="23" fillId="0" borderId="15" xfId="6" applyFont="1" applyBorder="1" applyAlignment="1">
      <alignment horizontal="center" vertical="center" wrapText="1"/>
    </xf>
    <xf numFmtId="0" fontId="23" fillId="0" borderId="9" xfId="6" applyFont="1" applyBorder="1" applyAlignment="1">
      <alignment horizontal="center" vertical="center" wrapText="1"/>
    </xf>
    <xf numFmtId="0" fontId="62" fillId="0" borderId="0" xfId="6" applyFont="1" applyAlignment="1">
      <alignment horizontal="center"/>
    </xf>
    <xf numFmtId="0" fontId="27" fillId="0" borderId="0" xfId="6" applyFont="1" applyAlignment="1">
      <alignment horizontal="center"/>
    </xf>
    <xf numFmtId="0" fontId="24" fillId="0" borderId="5" xfId="0" applyFont="1" applyBorder="1" applyAlignment="1">
      <alignment horizontal="center" vertical="center" wrapText="1"/>
    </xf>
    <xf numFmtId="0" fontId="46" fillId="0" borderId="32" xfId="0" applyFont="1" applyBorder="1" applyAlignment="1">
      <alignment horizontal="center" vertical="center" wrapText="1"/>
    </xf>
    <xf numFmtId="0" fontId="46" fillId="0" borderId="7" xfId="0" applyFont="1" applyBorder="1" applyAlignment="1">
      <alignment horizontal="center" vertical="center" wrapText="1"/>
    </xf>
    <xf numFmtId="0" fontId="46" fillId="0" borderId="30" xfId="0" applyFont="1" applyBorder="1" applyAlignment="1">
      <alignment horizontal="center" vertical="center" wrapText="1"/>
    </xf>
    <xf numFmtId="0" fontId="46" fillId="0" borderId="17" xfId="0" applyFont="1" applyBorder="1" applyAlignment="1">
      <alignment horizontal="center" vertical="center" wrapText="1"/>
    </xf>
    <xf numFmtId="0" fontId="46" fillId="0" borderId="24" xfId="0" applyFont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 wrapText="1"/>
    </xf>
    <xf numFmtId="0" fontId="46" fillId="0" borderId="8" xfId="0" applyFont="1" applyBorder="1" applyAlignment="1">
      <alignment horizontal="center" vertical="center" wrapText="1"/>
    </xf>
    <xf numFmtId="0" fontId="46" fillId="0" borderId="9" xfId="0" applyFont="1" applyBorder="1" applyAlignment="1">
      <alignment horizontal="center" vertical="center" wrapText="1"/>
    </xf>
    <xf numFmtId="0" fontId="88" fillId="0" borderId="15" xfId="0" applyFont="1" applyBorder="1" applyAlignment="1">
      <alignment horizontal="center" vertical="center" wrapText="1"/>
    </xf>
    <xf numFmtId="0" fontId="88" fillId="0" borderId="8" xfId="0" applyFont="1" applyBorder="1" applyAlignment="1">
      <alignment horizontal="center" vertical="center" wrapText="1"/>
    </xf>
    <xf numFmtId="0" fontId="88" fillId="0" borderId="9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46" fillId="0" borderId="33" xfId="0" applyFont="1" applyBorder="1" applyAlignment="1">
      <alignment horizontal="center" vertical="center" wrapText="1"/>
    </xf>
    <xf numFmtId="0" fontId="46" fillId="0" borderId="44" xfId="0" applyFont="1" applyBorder="1" applyAlignment="1">
      <alignment horizontal="center" vertical="center" wrapText="1"/>
    </xf>
    <xf numFmtId="0" fontId="46" fillId="0" borderId="31" xfId="0" applyFont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57" fillId="0" borderId="15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170" fillId="0" borderId="17" xfId="0" applyFont="1" applyBorder="1" applyAlignment="1">
      <alignment horizontal="center" vertical="center"/>
    </xf>
    <xf numFmtId="0" fontId="170" fillId="0" borderId="41" xfId="0" applyFont="1" applyBorder="1" applyAlignment="1">
      <alignment horizontal="center" vertical="center"/>
    </xf>
    <xf numFmtId="0" fontId="170" fillId="0" borderId="24" xfId="0" applyFont="1" applyBorder="1" applyAlignment="1">
      <alignment horizontal="center" vertical="center"/>
    </xf>
    <xf numFmtId="0" fontId="170" fillId="0" borderId="17" xfId="0" applyFont="1" applyBorder="1" applyAlignment="1">
      <alignment horizontal="center" vertical="center" wrapText="1"/>
    </xf>
    <xf numFmtId="0" fontId="216" fillId="2" borderId="17" xfId="0" applyFont="1" applyFill="1" applyBorder="1" applyAlignment="1">
      <alignment horizontal="center" vertical="center" wrapText="1"/>
    </xf>
    <xf numFmtId="0" fontId="216" fillId="2" borderId="41" xfId="0" applyFont="1" applyFill="1" applyBorder="1" applyAlignment="1">
      <alignment horizontal="center" vertical="center" wrapText="1"/>
    </xf>
    <xf numFmtId="0" fontId="216" fillId="2" borderId="24" xfId="0" applyFont="1" applyFill="1" applyBorder="1" applyAlignment="1">
      <alignment horizontal="center" vertical="center" wrapText="1"/>
    </xf>
    <xf numFmtId="0" fontId="188" fillId="0" borderId="14" xfId="0" applyFont="1" applyBorder="1" applyAlignment="1">
      <alignment horizontal="center" vertical="center" wrapText="1"/>
    </xf>
    <xf numFmtId="0" fontId="188" fillId="0" borderId="0" xfId="0" applyFont="1" applyBorder="1" applyAlignment="1">
      <alignment horizontal="center" vertical="center" wrapText="1"/>
    </xf>
    <xf numFmtId="0" fontId="76" fillId="0" borderId="5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88" fillId="0" borderId="17" xfId="0" applyFont="1" applyBorder="1" applyAlignment="1">
      <alignment horizontal="center" vertical="center" wrapText="1"/>
    </xf>
    <xf numFmtId="0" fontId="188" fillId="0" borderId="41" xfId="0" applyFont="1" applyBorder="1" applyAlignment="1">
      <alignment horizontal="center" vertical="center" wrapText="1"/>
    </xf>
    <xf numFmtId="0" fontId="188" fillId="0" borderId="24" xfId="0" applyFont="1" applyBorder="1" applyAlignment="1">
      <alignment horizontal="center" vertical="center" wrapText="1"/>
    </xf>
    <xf numFmtId="0" fontId="170" fillId="0" borderId="17" xfId="0" applyFont="1" applyFill="1" applyBorder="1" applyAlignment="1">
      <alignment horizontal="center" vertical="center" wrapText="1"/>
    </xf>
    <xf numFmtId="0" fontId="170" fillId="0" borderId="41" xfId="0" applyFont="1" applyFill="1" applyBorder="1" applyAlignment="1">
      <alignment horizontal="center" vertical="center" wrapText="1"/>
    </xf>
    <xf numFmtId="0" fontId="170" fillId="0" borderId="24" xfId="0" applyFont="1" applyFill="1" applyBorder="1" applyAlignment="1">
      <alignment horizontal="center" vertical="center" wrapText="1"/>
    </xf>
    <xf numFmtId="0" fontId="157" fillId="0" borderId="0" xfId="0" applyFont="1" applyAlignment="1">
      <alignment horizontal="center" vertical="center"/>
    </xf>
    <xf numFmtId="0" fontId="170" fillId="0" borderId="41" xfId="0" applyFont="1" applyBorder="1" applyAlignment="1">
      <alignment horizontal="center" vertical="center" wrapText="1"/>
    </xf>
    <xf numFmtId="0" fontId="170" fillId="0" borderId="24" xfId="0" applyFont="1" applyBorder="1" applyAlignment="1">
      <alignment horizontal="center" vertical="center" wrapText="1"/>
    </xf>
    <xf numFmtId="0" fontId="160" fillId="0" borderId="17" xfId="0" applyFont="1" applyBorder="1" applyAlignment="1">
      <alignment horizontal="center" vertical="center" wrapText="1"/>
    </xf>
    <xf numFmtId="0" fontId="160" fillId="0" borderId="41" xfId="0" applyFont="1" applyBorder="1" applyAlignment="1">
      <alignment horizontal="center" vertical="center" wrapText="1"/>
    </xf>
    <xf numFmtId="0" fontId="160" fillId="0" borderId="24" xfId="0" applyFont="1" applyBorder="1" applyAlignment="1">
      <alignment horizontal="center" vertical="center" wrapText="1"/>
    </xf>
    <xf numFmtId="0" fontId="297" fillId="0" borderId="5" xfId="0" applyFont="1" applyBorder="1" applyAlignment="1">
      <alignment horizontal="center" vertical="center" wrapText="1"/>
    </xf>
    <xf numFmtId="0" fontId="186" fillId="0" borderId="17" xfId="0" applyFont="1" applyBorder="1" applyAlignment="1">
      <alignment horizontal="center" vertical="center" wrapText="1"/>
    </xf>
    <xf numFmtId="0" fontId="186" fillId="0" borderId="41" xfId="0" applyFont="1" applyBorder="1" applyAlignment="1">
      <alignment horizontal="center" vertical="center" wrapText="1"/>
    </xf>
    <xf numFmtId="0" fontId="186" fillId="0" borderId="24" xfId="0" applyFont="1" applyBorder="1" applyAlignment="1">
      <alignment horizontal="center" vertical="center" wrapText="1"/>
    </xf>
    <xf numFmtId="0" fontId="157" fillId="0" borderId="5" xfId="0" applyFont="1" applyBorder="1" applyAlignment="1">
      <alignment horizontal="center" vertical="center" wrapText="1"/>
    </xf>
    <xf numFmtId="0" fontId="160" fillId="0" borderId="5" xfId="0" applyFont="1" applyBorder="1" applyAlignment="1">
      <alignment horizontal="center" vertical="center"/>
    </xf>
    <xf numFmtId="0" fontId="160" fillId="0" borderId="5" xfId="0" applyFont="1" applyFill="1" applyBorder="1" applyAlignment="1">
      <alignment horizontal="center" vertical="center"/>
    </xf>
    <xf numFmtId="0" fontId="185" fillId="0" borderId="15" xfId="0" applyFont="1" applyBorder="1" applyAlignment="1">
      <alignment horizontal="center" vertical="center" wrapText="1"/>
    </xf>
    <xf numFmtId="0" fontId="185" fillId="0" borderId="9" xfId="0" applyFont="1" applyBorder="1" applyAlignment="1">
      <alignment horizontal="center" vertical="center" wrapText="1"/>
    </xf>
    <xf numFmtId="0" fontId="175" fillId="0" borderId="15" xfId="0" applyFont="1" applyBorder="1" applyAlignment="1">
      <alignment horizontal="center" vertical="center" wrapText="1"/>
    </xf>
    <xf numFmtId="0" fontId="175" fillId="0" borderId="9" xfId="0" applyFont="1" applyBorder="1" applyAlignment="1">
      <alignment horizontal="center" vertical="center" wrapText="1"/>
    </xf>
    <xf numFmtId="0" fontId="160" fillId="0" borderId="17" xfId="0" applyFont="1" applyBorder="1" applyAlignment="1">
      <alignment horizontal="center" vertical="center"/>
    </xf>
    <xf numFmtId="0" fontId="160" fillId="0" borderId="41" xfId="0" applyFont="1" applyBorder="1" applyAlignment="1">
      <alignment horizontal="center" vertical="center"/>
    </xf>
    <xf numFmtId="0" fontId="160" fillId="0" borderId="24" xfId="0" applyFont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170" fillId="0" borderId="17" xfId="0" applyFont="1" applyBorder="1" applyAlignment="1">
      <alignment vertical="center" wrapText="1"/>
    </xf>
    <xf numFmtId="0" fontId="170" fillId="0" borderId="41" xfId="0" applyFont="1" applyBorder="1" applyAlignment="1">
      <alignment vertical="center" wrapText="1"/>
    </xf>
    <xf numFmtId="0" fontId="170" fillId="0" borderId="24" xfId="0" applyFont="1" applyBorder="1" applyAlignment="1">
      <alignment vertical="center" wrapText="1"/>
    </xf>
    <xf numFmtId="0" fontId="65" fillId="0" borderId="17" xfId="0" applyFont="1" applyBorder="1" applyAlignment="1">
      <alignment horizontal="center" vertical="center" wrapText="1"/>
    </xf>
    <xf numFmtId="0" fontId="65" fillId="0" borderId="41" xfId="0" applyFont="1" applyBorder="1" applyAlignment="1">
      <alignment horizontal="center" vertical="center" wrapText="1"/>
    </xf>
    <xf numFmtId="0" fontId="65" fillId="0" borderId="24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58" fillId="0" borderId="15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9" fillId="0" borderId="17" xfId="0" applyFont="1" applyBorder="1" applyAlignment="1">
      <alignment horizontal="center" vertical="center" wrapText="1"/>
    </xf>
    <xf numFmtId="0" fontId="39" fillId="0" borderId="4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center" vertical="center" wrapText="1"/>
    </xf>
    <xf numFmtId="1" fontId="24" fillId="0" borderId="5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/>
    </xf>
    <xf numFmtId="0" fontId="170" fillId="0" borderId="17" xfId="0" applyNumberFormat="1" applyFont="1" applyBorder="1" applyAlignment="1">
      <alignment horizontal="center" vertical="center" wrapText="1"/>
    </xf>
    <xf numFmtId="0" fontId="22" fillId="0" borderId="15" xfId="0" applyNumberFormat="1" applyFont="1" applyBorder="1" applyAlignment="1">
      <alignment horizontal="center" vertical="center" wrapText="1"/>
    </xf>
    <xf numFmtId="0" fontId="246" fillId="0" borderId="17" xfId="0" applyNumberFormat="1" applyFont="1" applyBorder="1" applyAlignment="1">
      <alignment horizontal="center" vertical="center" wrapText="1"/>
    </xf>
    <xf numFmtId="0" fontId="246" fillId="0" borderId="41" xfId="0" applyFont="1" applyBorder="1" applyAlignment="1">
      <alignment horizontal="center" vertical="center" wrapText="1"/>
    </xf>
    <xf numFmtId="0" fontId="246" fillId="0" borderId="24" xfId="0" applyFont="1" applyBorder="1" applyAlignment="1">
      <alignment horizontal="center" vertical="center" wrapText="1"/>
    </xf>
    <xf numFmtId="0" fontId="39" fillId="0" borderId="14" xfId="0" applyNumberFormat="1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24" fillId="0" borderId="15" xfId="0" applyNumberFormat="1" applyFont="1" applyBorder="1" applyAlignment="1">
      <alignment horizontal="center" vertical="center" wrapText="1"/>
    </xf>
    <xf numFmtId="0" fontId="160" fillId="0" borderId="17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/>
    </xf>
    <xf numFmtId="0" fontId="171" fillId="0" borderId="17" xfId="6" applyFont="1" applyBorder="1" applyAlignment="1">
      <alignment horizontal="center" vertical="center"/>
    </xf>
    <xf numFmtId="0" fontId="171" fillId="0" borderId="24" xfId="6" applyFont="1" applyBorder="1" applyAlignment="1">
      <alignment horizontal="center" vertical="center"/>
    </xf>
    <xf numFmtId="0" fontId="175" fillId="0" borderId="0" xfId="6" applyFont="1" applyBorder="1" applyAlignment="1">
      <alignment horizontal="center"/>
    </xf>
    <xf numFmtId="0" fontId="196" fillId="0" borderId="0" xfId="6" applyFont="1" applyBorder="1" applyAlignment="1">
      <alignment horizontal="center"/>
    </xf>
    <xf numFmtId="0" fontId="185" fillId="0" borderId="5" xfId="6" applyFont="1" applyBorder="1" applyAlignment="1">
      <alignment horizontal="center" vertical="center" wrapText="1"/>
    </xf>
    <xf numFmtId="0" fontId="251" fillId="0" borderId="15" xfId="6" applyFont="1" applyBorder="1" applyAlignment="1">
      <alignment horizontal="center" vertical="center" wrapText="1"/>
    </xf>
    <xf numFmtId="0" fontId="251" fillId="0" borderId="9" xfId="6" applyFont="1" applyBorder="1" applyAlignment="1">
      <alignment horizontal="center" vertical="center" wrapText="1"/>
    </xf>
    <xf numFmtId="0" fontId="171" fillId="0" borderId="5" xfId="6" applyFont="1" applyBorder="1" applyAlignment="1">
      <alignment horizontal="center" vertical="center" wrapText="1"/>
    </xf>
    <xf numFmtId="0" fontId="167" fillId="0" borderId="0" xfId="6" applyFont="1" applyAlignment="1">
      <alignment horizontal="center"/>
    </xf>
    <xf numFmtId="0" fontId="185" fillId="0" borderId="0" xfId="6" applyFont="1" applyAlignment="1">
      <alignment horizontal="center"/>
    </xf>
    <xf numFmtId="0" fontId="199" fillId="0" borderId="27" xfId="6" applyFont="1" applyBorder="1" applyAlignment="1">
      <alignment horizontal="left"/>
    </xf>
    <xf numFmtId="0" fontId="251" fillId="0" borderId="5" xfId="6" applyFont="1" applyBorder="1" applyAlignment="1">
      <alignment horizontal="center" vertical="center" wrapText="1"/>
    </xf>
    <xf numFmtId="0" fontId="200" fillId="0" borderId="0" xfId="6" applyFont="1" applyAlignment="1">
      <alignment horizontal="center"/>
    </xf>
    <xf numFmtId="0" fontId="199" fillId="0" borderId="0" xfId="6" applyFont="1" applyAlignment="1">
      <alignment horizontal="center"/>
    </xf>
    <xf numFmtId="0" fontId="298" fillId="0" borderId="0" xfId="6" applyFont="1" applyAlignment="1">
      <alignment horizontal="center"/>
    </xf>
    <xf numFmtId="0" fontId="185" fillId="0" borderId="5" xfId="6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right" vertical="center" wrapText="1"/>
    </xf>
    <xf numFmtId="0" fontId="41" fillId="0" borderId="1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top" wrapText="1"/>
    </xf>
    <xf numFmtId="0" fontId="21" fillId="0" borderId="18" xfId="0" applyFont="1" applyBorder="1" applyAlignment="1">
      <alignment horizontal="left" vertical="center" wrapText="1"/>
    </xf>
    <xf numFmtId="0" fontId="146" fillId="8" borderId="0" xfId="0" applyFont="1" applyFill="1" applyBorder="1" applyAlignment="1">
      <alignment horizontal="left" wrapText="1"/>
    </xf>
    <xf numFmtId="0" fontId="184" fillId="0" borderId="5" xfId="6" applyFont="1" applyBorder="1" applyAlignment="1">
      <alignment horizontal="center" vertical="center" wrapText="1"/>
    </xf>
    <xf numFmtId="0" fontId="301" fillId="0" borderId="5" xfId="6" applyFont="1" applyBorder="1" applyAlignment="1">
      <alignment horizontal="center" vertical="center" wrapText="1"/>
    </xf>
    <xf numFmtId="0" fontId="280" fillId="0" borderId="0" xfId="6" applyFont="1" applyAlignment="1">
      <alignment horizontal="left" wrapText="1"/>
    </xf>
    <xf numFmtId="49" fontId="149" fillId="0" borderId="0" xfId="0" applyNumberFormat="1" applyFont="1" applyAlignment="1">
      <alignment horizontal="left" vertical="center"/>
    </xf>
    <xf numFmtId="49" fontId="149" fillId="0" borderId="0" xfId="0" applyNumberFormat="1" applyFont="1" applyAlignment="1">
      <alignment horizontal="left" vertical="center" wrapText="1"/>
    </xf>
    <xf numFmtId="0" fontId="300" fillId="0" borderId="5" xfId="6" applyFont="1" applyBorder="1" applyAlignment="1">
      <alignment horizontal="center" vertical="center" wrapText="1"/>
    </xf>
    <xf numFmtId="49" fontId="170" fillId="0" borderId="0" xfId="0" applyNumberFormat="1" applyFont="1" applyAlignment="1">
      <alignment horizontal="left" vertical="center"/>
    </xf>
    <xf numFmtId="0" fontId="167" fillId="0" borderId="27" xfId="6" applyFont="1" applyBorder="1" applyAlignment="1">
      <alignment horizontal="center" vertical="center" wrapText="1"/>
    </xf>
    <xf numFmtId="49" fontId="170" fillId="0" borderId="0" xfId="0" applyNumberFormat="1" applyFont="1" applyAlignment="1">
      <alignment horizontal="left" vertical="center" wrapText="1"/>
    </xf>
    <xf numFmtId="0" fontId="283" fillId="0" borderId="0" xfId="6" applyFont="1" applyBorder="1" applyAlignment="1">
      <alignment horizontal="center"/>
    </xf>
    <xf numFmtId="0" fontId="299" fillId="0" borderId="5" xfId="6" applyFont="1" applyBorder="1" applyAlignment="1">
      <alignment horizontal="center" vertical="center" wrapText="1"/>
    </xf>
    <xf numFmtId="0" fontId="170" fillId="0" borderId="15" xfId="0" applyFont="1" applyBorder="1" applyAlignment="1">
      <alignment horizontal="center" vertical="center" wrapText="1"/>
    </xf>
    <xf numFmtId="0" fontId="170" fillId="0" borderId="8" xfId="0" applyFont="1" applyBorder="1" applyAlignment="1">
      <alignment horizontal="center" vertical="center" wrapText="1"/>
    </xf>
    <xf numFmtId="0" fontId="170" fillId="0" borderId="9" xfId="0" applyFont="1" applyBorder="1" applyAlignment="1">
      <alignment horizontal="center" vertical="center" wrapText="1"/>
    </xf>
    <xf numFmtId="0" fontId="166" fillId="0" borderId="0" xfId="0" applyFont="1" applyAlignment="1">
      <alignment horizontal="center"/>
    </xf>
    <xf numFmtId="169" fontId="5" fillId="0" borderId="0" xfId="1" applyNumberFormat="1" applyFont="1" applyAlignment="1">
      <alignment horizontal="center"/>
    </xf>
    <xf numFmtId="0" fontId="170" fillId="0" borderId="5" xfId="0" applyFont="1" applyBorder="1" applyAlignment="1">
      <alignment horizontal="center" vertical="center" wrapText="1"/>
    </xf>
    <xf numFmtId="0" fontId="170" fillId="0" borderId="32" xfId="0" applyFont="1" applyBorder="1" applyAlignment="1">
      <alignment horizontal="center" vertical="center" wrapText="1"/>
    </xf>
    <xf numFmtId="0" fontId="170" fillId="0" borderId="30" xfId="0" applyFont="1" applyBorder="1" applyAlignment="1">
      <alignment horizontal="center" vertical="center"/>
    </xf>
    <xf numFmtId="0" fontId="170" fillId="0" borderId="44" xfId="0" applyFont="1" applyBorder="1" applyAlignment="1">
      <alignment horizontal="center" vertical="center"/>
    </xf>
    <xf numFmtId="0" fontId="170" fillId="0" borderId="31" xfId="0" applyFont="1" applyBorder="1" applyAlignment="1">
      <alignment horizontal="center" vertical="center"/>
    </xf>
    <xf numFmtId="0" fontId="167" fillId="0" borderId="0" xfId="0" applyFont="1" applyAlignment="1">
      <alignment horizontal="center"/>
    </xf>
    <xf numFmtId="0" fontId="23" fillId="0" borderId="30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170" fillId="0" borderId="30" xfId="0" applyFont="1" applyBorder="1" applyAlignment="1">
      <alignment horizontal="center" vertical="center" wrapText="1"/>
    </xf>
    <xf numFmtId="0" fontId="170" fillId="0" borderId="44" xfId="0" applyFont="1" applyBorder="1" applyAlignment="1">
      <alignment horizontal="center" vertical="center" wrapText="1"/>
    </xf>
    <xf numFmtId="0" fontId="170" fillId="0" borderId="31" xfId="0" applyFont="1" applyBorder="1" applyAlignment="1">
      <alignment horizontal="center" vertical="center" wrapText="1"/>
    </xf>
    <xf numFmtId="0" fontId="203" fillId="0" borderId="7" xfId="0" applyFont="1" applyBorder="1" applyAlignment="1">
      <alignment horizontal="center" vertical="center" wrapText="1"/>
    </xf>
    <xf numFmtId="0" fontId="203" fillId="0" borderId="0" xfId="0" applyFont="1" applyBorder="1" applyAlignment="1">
      <alignment horizontal="center" vertical="center" wrapText="1"/>
    </xf>
    <xf numFmtId="0" fontId="203" fillId="0" borderId="27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234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176" fillId="0" borderId="0" xfId="0" applyFont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9" fontId="8" fillId="0" borderId="0" xfId="0" applyNumberFormat="1" applyFont="1" applyAlignment="1">
      <alignment horizontal="center"/>
    </xf>
    <xf numFmtId="0" fontId="22" fillId="0" borderId="17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03" fillId="0" borderId="15" xfId="0" applyFont="1" applyBorder="1" applyAlignment="1">
      <alignment horizontal="center" vertical="center" wrapText="1"/>
    </xf>
    <xf numFmtId="0" fontId="203" fillId="0" borderId="8" xfId="0" applyFont="1" applyBorder="1" applyAlignment="1">
      <alignment horizontal="center" vertical="center" wrapText="1"/>
    </xf>
    <xf numFmtId="0" fontId="203" fillId="0" borderId="9" xfId="0" applyFont="1" applyBorder="1" applyAlignment="1">
      <alignment horizontal="center" vertical="center" wrapText="1"/>
    </xf>
    <xf numFmtId="49" fontId="302" fillId="0" borderId="0" xfId="0" applyNumberFormat="1" applyFont="1" applyAlignment="1">
      <alignment horizontal="left"/>
    </xf>
    <xf numFmtId="0" fontId="2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69" fontId="4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9" fontId="5" fillId="0" borderId="0" xfId="0" applyNumberFormat="1" applyFont="1" applyAlignment="1">
      <alignment horizontal="center"/>
    </xf>
    <xf numFmtId="168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7" fillId="0" borderId="3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34" fillId="0" borderId="15" xfId="0" applyFont="1" applyBorder="1" applyAlignment="1">
      <alignment horizontal="center" vertical="center" wrapText="1"/>
    </xf>
    <xf numFmtId="0" fontId="234" fillId="0" borderId="8" xfId="0" applyFont="1" applyBorder="1" applyAlignment="1">
      <alignment horizontal="center" vertical="center" wrapText="1"/>
    </xf>
    <xf numFmtId="0" fontId="234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4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32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176" fillId="0" borderId="8" xfId="0" applyFont="1" applyBorder="1" applyAlignment="1">
      <alignment horizontal="center" vertical="center" wrapText="1"/>
    </xf>
    <xf numFmtId="0" fontId="17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86" fillId="0" borderId="0" xfId="0" applyFont="1" applyAlignment="1">
      <alignment horizontal="center"/>
    </xf>
    <xf numFmtId="0" fontId="156" fillId="0" borderId="5" xfId="0" applyFont="1" applyFill="1" applyBorder="1" applyAlignment="1">
      <alignment horizontal="center" vertical="center" wrapText="1"/>
    </xf>
    <xf numFmtId="0" fontId="167" fillId="0" borderId="0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39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61" fillId="0" borderId="2" xfId="0" applyFont="1" applyBorder="1" applyAlignment="1">
      <alignment horizontal="center" vertical="center" wrapText="1"/>
    </xf>
    <xf numFmtId="0" fontId="61" fillId="0" borderId="6" xfId="0" applyFont="1" applyBorder="1" applyAlignment="1">
      <alignment horizontal="center" vertical="center" wrapText="1"/>
    </xf>
    <xf numFmtId="0" fontId="160" fillId="0" borderId="1" xfId="0" applyFont="1" applyBorder="1" applyAlignment="1">
      <alignment horizontal="center" vertical="center" wrapText="1"/>
    </xf>
    <xf numFmtId="0" fontId="160" fillId="0" borderId="2" xfId="0" applyFont="1" applyBorder="1" applyAlignment="1">
      <alignment horizontal="center" vertical="center" wrapText="1"/>
    </xf>
    <xf numFmtId="0" fontId="160" fillId="0" borderId="6" xfId="0" applyFont="1" applyBorder="1" applyAlignment="1">
      <alignment horizontal="center" vertical="center" wrapText="1"/>
    </xf>
    <xf numFmtId="0" fontId="285" fillId="0" borderId="0" xfId="0" applyFont="1" applyFill="1" applyAlignment="1">
      <alignment horizontal="center"/>
    </xf>
    <xf numFmtId="0" fontId="226" fillId="0" borderId="0" xfId="0" applyFont="1" applyFill="1" applyAlignment="1">
      <alignment horizontal="center"/>
    </xf>
    <xf numFmtId="0" fontId="36" fillId="0" borderId="5" xfId="0" applyFont="1" applyBorder="1" applyAlignment="1">
      <alignment horizontal="center" vertical="center"/>
    </xf>
    <xf numFmtId="0" fontId="160" fillId="0" borderId="5" xfId="0" applyFont="1" applyBorder="1" applyAlignment="1">
      <alignment horizontal="center" vertical="center" wrapText="1"/>
    </xf>
    <xf numFmtId="0" fontId="156" fillId="0" borderId="5" xfId="0" applyFont="1" applyBorder="1" applyAlignment="1">
      <alignment horizontal="center" vertical="center" wrapText="1"/>
    </xf>
    <xf numFmtId="0" fontId="57" fillId="0" borderId="0" xfId="0" applyFont="1" applyAlignment="1">
      <alignment horizontal="left"/>
    </xf>
    <xf numFmtId="0" fontId="160" fillId="0" borderId="0" xfId="0" applyFont="1" applyAlignment="1">
      <alignment horizontal="left"/>
    </xf>
    <xf numFmtId="0" fontId="160" fillId="0" borderId="15" xfId="0" applyFont="1" applyBorder="1" applyAlignment="1">
      <alignment horizontal="center" vertical="center" wrapText="1"/>
    </xf>
    <xf numFmtId="0" fontId="160" fillId="0" borderId="9" xfId="0" applyFont="1" applyBorder="1" applyAlignment="1">
      <alignment horizontal="center" vertical="center" wrapText="1"/>
    </xf>
    <xf numFmtId="0" fontId="167" fillId="0" borderId="17" xfId="0" applyFont="1" applyBorder="1" applyAlignment="1">
      <alignment horizontal="center" vertical="center"/>
    </xf>
    <xf numFmtId="0" fontId="167" fillId="0" borderId="24" xfId="0" applyFont="1" applyBorder="1" applyAlignment="1">
      <alignment horizontal="center" vertical="center"/>
    </xf>
    <xf numFmtId="0" fontId="167" fillId="0" borderId="0" xfId="0" applyFont="1" applyBorder="1" applyAlignment="1">
      <alignment horizontal="center" vertical="center" wrapText="1"/>
    </xf>
    <xf numFmtId="0" fontId="175" fillId="0" borderId="8" xfId="0" applyFont="1" applyBorder="1" applyAlignment="1">
      <alignment horizontal="center" vertical="center" wrapText="1"/>
    </xf>
    <xf numFmtId="0" fontId="187" fillId="0" borderId="15" xfId="0" applyFont="1" applyBorder="1" applyAlignment="1">
      <alignment horizontal="center" vertical="center" wrapText="1"/>
    </xf>
    <xf numFmtId="0" fontId="187" fillId="0" borderId="8" xfId="0" applyFont="1" applyBorder="1" applyAlignment="1">
      <alignment horizontal="center" vertical="center" wrapText="1"/>
    </xf>
    <xf numFmtId="0" fontId="187" fillId="0" borderId="9" xfId="0" applyFont="1" applyBorder="1" applyAlignment="1">
      <alignment horizontal="center" vertical="center" wrapText="1"/>
    </xf>
    <xf numFmtId="0" fontId="160" fillId="0" borderId="44" xfId="0" applyFont="1" applyBorder="1" applyAlignment="1">
      <alignment horizontal="center" vertical="center" wrapText="1"/>
    </xf>
    <xf numFmtId="0" fontId="160" fillId="0" borderId="27" xfId="0" applyFont="1" applyBorder="1" applyAlignment="1">
      <alignment horizontal="center" vertical="center" wrapText="1"/>
    </xf>
    <xf numFmtId="0" fontId="160" fillId="0" borderId="31" xfId="0" applyFont="1" applyBorder="1" applyAlignment="1">
      <alignment horizontal="center" vertical="center" wrapText="1"/>
    </xf>
    <xf numFmtId="0" fontId="244" fillId="0" borderId="15" xfId="0" applyFont="1" applyBorder="1" applyAlignment="1">
      <alignment horizontal="center" vertical="center" wrapText="1"/>
    </xf>
    <xf numFmtId="0" fontId="244" fillId="0" borderId="9" xfId="0" applyFont="1" applyBorder="1" applyAlignment="1">
      <alignment horizontal="center" vertical="center" wrapText="1"/>
    </xf>
    <xf numFmtId="0" fontId="283" fillId="0" borderId="15" xfId="0" applyFont="1" applyFill="1" applyBorder="1" applyAlignment="1">
      <alignment horizontal="center" vertical="center" wrapText="1"/>
    </xf>
    <xf numFmtId="0" fontId="283" fillId="0" borderId="8" xfId="0" applyFont="1" applyFill="1" applyBorder="1" applyAlignment="1">
      <alignment horizontal="center" vertical="center" wrapText="1"/>
    </xf>
    <xf numFmtId="0" fontId="283" fillId="0" borderId="9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49" fontId="23" fillId="0" borderId="0" xfId="0" applyNumberFormat="1" applyFont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46" fillId="0" borderId="1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167" fillId="0" borderId="17" xfId="0" applyFont="1" applyBorder="1" applyAlignment="1">
      <alignment horizontal="center" vertical="center" wrapText="1"/>
    </xf>
    <xf numFmtId="0" fontId="167" fillId="0" borderId="24" xfId="0" applyFont="1" applyBorder="1" applyAlignment="1">
      <alignment horizontal="center" vertical="center" wrapText="1"/>
    </xf>
    <xf numFmtId="0" fontId="201" fillId="0" borderId="0" xfId="0" applyFont="1" applyAlignment="1">
      <alignment horizontal="center" vertical="center"/>
    </xf>
    <xf numFmtId="0" fontId="303" fillId="0" borderId="0" xfId="0" applyFont="1" applyAlignment="1">
      <alignment horizontal="center" vertical="center"/>
    </xf>
    <xf numFmtId="0" fontId="157" fillId="0" borderId="15" xfId="0" applyFont="1" applyBorder="1" applyAlignment="1">
      <alignment horizontal="center" vertical="center" wrapText="1"/>
    </xf>
    <xf numFmtId="0" fontId="157" fillId="0" borderId="9" xfId="0" applyFont="1" applyBorder="1" applyAlignment="1">
      <alignment horizontal="center" vertical="center" wrapText="1"/>
    </xf>
    <xf numFmtId="0" fontId="157" fillId="0" borderId="17" xfId="0" applyFont="1" applyBorder="1" applyAlignment="1">
      <alignment horizontal="center" vertical="center"/>
    </xf>
    <xf numFmtId="0" fontId="157" fillId="0" borderId="41" xfId="0" applyFont="1" applyBorder="1" applyAlignment="1">
      <alignment horizontal="center" vertical="center"/>
    </xf>
    <xf numFmtId="0" fontId="157" fillId="0" borderId="24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/>
    </xf>
    <xf numFmtId="0" fontId="167" fillId="0" borderId="0" xfId="0" applyFont="1" applyAlignment="1">
      <alignment horizontal="center" vertical="center"/>
    </xf>
    <xf numFmtId="0" fontId="36" fillId="0" borderId="15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/>
    </xf>
    <xf numFmtId="0" fontId="275" fillId="5" borderId="23" xfId="0" applyFont="1" applyFill="1" applyBorder="1" applyAlignment="1">
      <alignment horizontal="center"/>
    </xf>
    <xf numFmtId="0" fontId="275" fillId="5" borderId="36" xfId="0" applyFont="1" applyFill="1" applyBorder="1" applyAlignment="1">
      <alignment horizontal="center"/>
    </xf>
    <xf numFmtId="0" fontId="275" fillId="5" borderId="26" xfId="0" applyFont="1" applyFill="1" applyBorder="1" applyAlignment="1">
      <alignment horizontal="center"/>
    </xf>
    <xf numFmtId="0" fontId="61" fillId="0" borderId="14" xfId="0" applyFont="1" applyBorder="1" applyAlignment="1">
      <alignment horizontal="center"/>
    </xf>
    <xf numFmtId="0" fontId="61" fillId="0" borderId="0" xfId="0" applyFont="1" applyAlignment="1">
      <alignment horizontal="center"/>
    </xf>
    <xf numFmtId="0" fontId="61" fillId="0" borderId="17" xfId="0" applyFont="1" applyBorder="1" applyAlignment="1">
      <alignment horizontal="center" vertical="center" wrapText="1"/>
    </xf>
    <xf numFmtId="0" fontId="61" fillId="0" borderId="41" xfId="0" applyFont="1" applyBorder="1" applyAlignment="1">
      <alignment horizontal="center" vertical="center" wrapText="1"/>
    </xf>
    <xf numFmtId="0" fontId="61" fillId="0" borderId="24" xfId="0" applyFont="1" applyBorder="1" applyAlignment="1">
      <alignment horizontal="center" vertical="center" wrapText="1"/>
    </xf>
    <xf numFmtId="0" fontId="61" fillId="0" borderId="5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 vertical="center"/>
    </xf>
    <xf numFmtId="0" fontId="61" fillId="0" borderId="15" xfId="0" applyFont="1" applyBorder="1" applyAlignment="1">
      <alignment horizontal="center" vertical="center" wrapText="1"/>
    </xf>
    <xf numFmtId="0" fontId="61" fillId="0" borderId="9" xfId="0" applyFont="1" applyBorder="1" applyAlignment="1">
      <alignment horizontal="center" vertical="center"/>
    </xf>
  </cellXfs>
  <cellStyles count="8">
    <cellStyle name="Comma" xfId="1" builtinId="3"/>
    <cellStyle name="Comma 2" xfId="2"/>
    <cellStyle name="Normal" xfId="0" builtinId="0"/>
    <cellStyle name="Normal 10" xfId="3"/>
    <cellStyle name="Normal 2" xfId="4"/>
    <cellStyle name="Normal 3" xfId="5"/>
    <cellStyle name="Normal_Sheet1" xfId="6"/>
    <cellStyle name="Normal_Sheet2" xfId="7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28575</xdr:rowOff>
    </xdr:to>
    <xdr:sp macro="" textlink="">
      <xdr:nvSpPr>
        <xdr:cNvPr id="168743" name="Line 1"/>
        <xdr:cNvSpPr>
          <a:spLocks noChangeShapeType="1"/>
        </xdr:cNvSpPr>
      </xdr:nvSpPr>
      <xdr:spPr bwMode="auto">
        <a:xfrm>
          <a:off x="5810250" y="29337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44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45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46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28575</xdr:rowOff>
    </xdr:to>
    <xdr:sp macro="" textlink="">
      <xdr:nvSpPr>
        <xdr:cNvPr id="168747" name="Line 1"/>
        <xdr:cNvSpPr>
          <a:spLocks noChangeShapeType="1"/>
        </xdr:cNvSpPr>
      </xdr:nvSpPr>
      <xdr:spPr bwMode="auto">
        <a:xfrm>
          <a:off x="5810250" y="29337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48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49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50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28575</xdr:rowOff>
    </xdr:to>
    <xdr:sp macro="" textlink="">
      <xdr:nvSpPr>
        <xdr:cNvPr id="168751" name="Line 1"/>
        <xdr:cNvSpPr>
          <a:spLocks noChangeShapeType="1"/>
        </xdr:cNvSpPr>
      </xdr:nvSpPr>
      <xdr:spPr bwMode="auto">
        <a:xfrm>
          <a:off x="5810250" y="29337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52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53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54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55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56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57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758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59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60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61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62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63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64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65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66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67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68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69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70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771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772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773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74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75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76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77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78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79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80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81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82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83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84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85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786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87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88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89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90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791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792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793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28575</xdr:rowOff>
    </xdr:to>
    <xdr:sp macro="" textlink="">
      <xdr:nvSpPr>
        <xdr:cNvPr id="168794" name="Line 1"/>
        <xdr:cNvSpPr>
          <a:spLocks noChangeShapeType="1"/>
        </xdr:cNvSpPr>
      </xdr:nvSpPr>
      <xdr:spPr bwMode="auto">
        <a:xfrm>
          <a:off x="5810250" y="29337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95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96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97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28575</xdr:rowOff>
    </xdr:to>
    <xdr:sp macro="" textlink="">
      <xdr:nvSpPr>
        <xdr:cNvPr id="168798" name="Line 1"/>
        <xdr:cNvSpPr>
          <a:spLocks noChangeShapeType="1"/>
        </xdr:cNvSpPr>
      </xdr:nvSpPr>
      <xdr:spPr bwMode="auto">
        <a:xfrm>
          <a:off x="5810250" y="29337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799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00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01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28575</xdr:rowOff>
    </xdr:to>
    <xdr:sp macro="" textlink="">
      <xdr:nvSpPr>
        <xdr:cNvPr id="168802" name="Line 1"/>
        <xdr:cNvSpPr>
          <a:spLocks noChangeShapeType="1"/>
        </xdr:cNvSpPr>
      </xdr:nvSpPr>
      <xdr:spPr bwMode="auto">
        <a:xfrm>
          <a:off x="5810250" y="29337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03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04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05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06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07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08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809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10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11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12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13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14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15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16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17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18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19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20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21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822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823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824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25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26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27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28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29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30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31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32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33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34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35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36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837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38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39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40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41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842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843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844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28575</xdr:rowOff>
    </xdr:to>
    <xdr:sp macro="" textlink="">
      <xdr:nvSpPr>
        <xdr:cNvPr id="168845" name="Line 1"/>
        <xdr:cNvSpPr>
          <a:spLocks noChangeShapeType="1"/>
        </xdr:cNvSpPr>
      </xdr:nvSpPr>
      <xdr:spPr bwMode="auto">
        <a:xfrm>
          <a:off x="5810250" y="19431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846" name="Line 2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847" name="Line 3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848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28575</xdr:rowOff>
    </xdr:to>
    <xdr:sp macro="" textlink="">
      <xdr:nvSpPr>
        <xdr:cNvPr id="168849" name="Line 1"/>
        <xdr:cNvSpPr>
          <a:spLocks noChangeShapeType="1"/>
        </xdr:cNvSpPr>
      </xdr:nvSpPr>
      <xdr:spPr bwMode="auto">
        <a:xfrm>
          <a:off x="5810250" y="19431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28575</xdr:rowOff>
    </xdr:to>
    <xdr:sp macro="" textlink="">
      <xdr:nvSpPr>
        <xdr:cNvPr id="168850" name="Line 1"/>
        <xdr:cNvSpPr>
          <a:spLocks noChangeShapeType="1"/>
        </xdr:cNvSpPr>
      </xdr:nvSpPr>
      <xdr:spPr bwMode="auto">
        <a:xfrm>
          <a:off x="5810250" y="19431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28575</xdr:rowOff>
    </xdr:to>
    <xdr:sp macro="" textlink="">
      <xdr:nvSpPr>
        <xdr:cNvPr id="168851" name="Line 1"/>
        <xdr:cNvSpPr>
          <a:spLocks noChangeShapeType="1"/>
        </xdr:cNvSpPr>
      </xdr:nvSpPr>
      <xdr:spPr bwMode="auto">
        <a:xfrm>
          <a:off x="5810250" y="29337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52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53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54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28575</xdr:rowOff>
    </xdr:to>
    <xdr:sp macro="" textlink="">
      <xdr:nvSpPr>
        <xdr:cNvPr id="168855" name="Line 1"/>
        <xdr:cNvSpPr>
          <a:spLocks noChangeShapeType="1"/>
        </xdr:cNvSpPr>
      </xdr:nvSpPr>
      <xdr:spPr bwMode="auto">
        <a:xfrm>
          <a:off x="5810250" y="29337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56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57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58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28575</xdr:rowOff>
    </xdr:to>
    <xdr:sp macro="" textlink="">
      <xdr:nvSpPr>
        <xdr:cNvPr id="168859" name="Line 1"/>
        <xdr:cNvSpPr>
          <a:spLocks noChangeShapeType="1"/>
        </xdr:cNvSpPr>
      </xdr:nvSpPr>
      <xdr:spPr bwMode="auto">
        <a:xfrm>
          <a:off x="5810250" y="29337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60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61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62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63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64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65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866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67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68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69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70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71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72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73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74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75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76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77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78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879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880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881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82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83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84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85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86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87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88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89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90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91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92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93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894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95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96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97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898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899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900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901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28575</xdr:rowOff>
    </xdr:to>
    <xdr:sp macro="" textlink="">
      <xdr:nvSpPr>
        <xdr:cNvPr id="168902" name="Line 1"/>
        <xdr:cNvSpPr>
          <a:spLocks noChangeShapeType="1"/>
        </xdr:cNvSpPr>
      </xdr:nvSpPr>
      <xdr:spPr bwMode="auto">
        <a:xfrm>
          <a:off x="5810250" y="29337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03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04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05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28575</xdr:rowOff>
    </xdr:to>
    <xdr:sp macro="" textlink="">
      <xdr:nvSpPr>
        <xdr:cNvPr id="168906" name="Line 1"/>
        <xdr:cNvSpPr>
          <a:spLocks noChangeShapeType="1"/>
        </xdr:cNvSpPr>
      </xdr:nvSpPr>
      <xdr:spPr bwMode="auto">
        <a:xfrm>
          <a:off x="5810250" y="29337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07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08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09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28575</xdr:rowOff>
    </xdr:to>
    <xdr:sp macro="" textlink="">
      <xdr:nvSpPr>
        <xdr:cNvPr id="168910" name="Line 1"/>
        <xdr:cNvSpPr>
          <a:spLocks noChangeShapeType="1"/>
        </xdr:cNvSpPr>
      </xdr:nvSpPr>
      <xdr:spPr bwMode="auto">
        <a:xfrm>
          <a:off x="5810250" y="29337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11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12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13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14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15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16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917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18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19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20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21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22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23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24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25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26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27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28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29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930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931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932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33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34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35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36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37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38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39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40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41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42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43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44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945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46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47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48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168949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950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951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28575</xdr:rowOff>
    </xdr:to>
    <xdr:sp macro="" textlink="">
      <xdr:nvSpPr>
        <xdr:cNvPr id="168952" name="Line 1"/>
        <xdr:cNvSpPr>
          <a:spLocks noChangeShapeType="1"/>
        </xdr:cNvSpPr>
      </xdr:nvSpPr>
      <xdr:spPr bwMode="auto">
        <a:xfrm>
          <a:off x="5810250" y="1752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28575</xdr:rowOff>
    </xdr:to>
    <xdr:sp macro="" textlink="">
      <xdr:nvSpPr>
        <xdr:cNvPr id="212" name="Line 1"/>
        <xdr:cNvSpPr>
          <a:spLocks noChangeShapeType="1"/>
        </xdr:cNvSpPr>
      </xdr:nvSpPr>
      <xdr:spPr bwMode="auto">
        <a:xfrm>
          <a:off x="5810250" y="29337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13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14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15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28575</xdr:rowOff>
    </xdr:to>
    <xdr:sp macro="" textlink="">
      <xdr:nvSpPr>
        <xdr:cNvPr id="216" name="Line 1"/>
        <xdr:cNvSpPr>
          <a:spLocks noChangeShapeType="1"/>
        </xdr:cNvSpPr>
      </xdr:nvSpPr>
      <xdr:spPr bwMode="auto">
        <a:xfrm>
          <a:off x="5810250" y="29337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17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18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19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28575</xdr:rowOff>
    </xdr:to>
    <xdr:sp macro="" textlink="">
      <xdr:nvSpPr>
        <xdr:cNvPr id="220" name="Line 1"/>
        <xdr:cNvSpPr>
          <a:spLocks noChangeShapeType="1"/>
        </xdr:cNvSpPr>
      </xdr:nvSpPr>
      <xdr:spPr bwMode="auto">
        <a:xfrm>
          <a:off x="5810250" y="29337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21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22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23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24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25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26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27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28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29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30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31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32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33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34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35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36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37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38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39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40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41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42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43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44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45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46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47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48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49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50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51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52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53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54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28575</xdr:rowOff>
    </xdr:to>
    <xdr:sp macro="" textlink="">
      <xdr:nvSpPr>
        <xdr:cNvPr id="255" name="Line 1"/>
        <xdr:cNvSpPr>
          <a:spLocks noChangeShapeType="1"/>
        </xdr:cNvSpPr>
      </xdr:nvSpPr>
      <xdr:spPr bwMode="auto">
        <a:xfrm>
          <a:off x="5810250" y="29337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56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57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58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28575</xdr:rowOff>
    </xdr:to>
    <xdr:sp macro="" textlink="">
      <xdr:nvSpPr>
        <xdr:cNvPr id="259" name="Line 1"/>
        <xdr:cNvSpPr>
          <a:spLocks noChangeShapeType="1"/>
        </xdr:cNvSpPr>
      </xdr:nvSpPr>
      <xdr:spPr bwMode="auto">
        <a:xfrm>
          <a:off x="5810250" y="29337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60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61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62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28575</xdr:rowOff>
    </xdr:to>
    <xdr:sp macro="" textlink="">
      <xdr:nvSpPr>
        <xdr:cNvPr id="263" name="Line 1"/>
        <xdr:cNvSpPr>
          <a:spLocks noChangeShapeType="1"/>
        </xdr:cNvSpPr>
      </xdr:nvSpPr>
      <xdr:spPr bwMode="auto">
        <a:xfrm>
          <a:off x="5810250" y="29337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64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65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66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67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68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69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70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71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72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73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74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75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76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77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78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79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80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81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82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83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84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85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86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87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88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89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90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91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92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93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94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95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96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297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28575</xdr:rowOff>
    </xdr:to>
    <xdr:sp macro="" textlink="">
      <xdr:nvSpPr>
        <xdr:cNvPr id="298" name="Line 1"/>
        <xdr:cNvSpPr>
          <a:spLocks noChangeShapeType="1"/>
        </xdr:cNvSpPr>
      </xdr:nvSpPr>
      <xdr:spPr bwMode="auto">
        <a:xfrm>
          <a:off x="5810250" y="19431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28575</xdr:rowOff>
    </xdr:to>
    <xdr:sp macro="" textlink="">
      <xdr:nvSpPr>
        <xdr:cNvPr id="299" name="Line 1"/>
        <xdr:cNvSpPr>
          <a:spLocks noChangeShapeType="1"/>
        </xdr:cNvSpPr>
      </xdr:nvSpPr>
      <xdr:spPr bwMode="auto">
        <a:xfrm>
          <a:off x="5810250" y="19431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28575</xdr:rowOff>
    </xdr:to>
    <xdr:sp macro="" textlink="">
      <xdr:nvSpPr>
        <xdr:cNvPr id="300" name="Line 1"/>
        <xdr:cNvSpPr>
          <a:spLocks noChangeShapeType="1"/>
        </xdr:cNvSpPr>
      </xdr:nvSpPr>
      <xdr:spPr bwMode="auto">
        <a:xfrm>
          <a:off x="5810250" y="19431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28575</xdr:rowOff>
    </xdr:to>
    <xdr:sp macro="" textlink="">
      <xdr:nvSpPr>
        <xdr:cNvPr id="301" name="Line 1"/>
        <xdr:cNvSpPr>
          <a:spLocks noChangeShapeType="1"/>
        </xdr:cNvSpPr>
      </xdr:nvSpPr>
      <xdr:spPr bwMode="auto">
        <a:xfrm>
          <a:off x="5810250" y="29337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02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03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04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28575</xdr:rowOff>
    </xdr:to>
    <xdr:sp macro="" textlink="">
      <xdr:nvSpPr>
        <xdr:cNvPr id="305" name="Line 1"/>
        <xdr:cNvSpPr>
          <a:spLocks noChangeShapeType="1"/>
        </xdr:cNvSpPr>
      </xdr:nvSpPr>
      <xdr:spPr bwMode="auto">
        <a:xfrm>
          <a:off x="5810250" y="29337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06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07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08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28575</xdr:rowOff>
    </xdr:to>
    <xdr:sp macro="" textlink="">
      <xdr:nvSpPr>
        <xdr:cNvPr id="309" name="Line 1"/>
        <xdr:cNvSpPr>
          <a:spLocks noChangeShapeType="1"/>
        </xdr:cNvSpPr>
      </xdr:nvSpPr>
      <xdr:spPr bwMode="auto">
        <a:xfrm>
          <a:off x="5810250" y="29337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10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11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12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13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14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15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16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17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18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19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20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21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22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23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24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25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26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27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28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29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30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31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32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33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34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35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36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37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38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39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40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41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42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43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28575</xdr:rowOff>
    </xdr:to>
    <xdr:sp macro="" textlink="">
      <xdr:nvSpPr>
        <xdr:cNvPr id="344" name="Line 1"/>
        <xdr:cNvSpPr>
          <a:spLocks noChangeShapeType="1"/>
        </xdr:cNvSpPr>
      </xdr:nvSpPr>
      <xdr:spPr bwMode="auto">
        <a:xfrm>
          <a:off x="5810250" y="29337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45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46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47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28575</xdr:rowOff>
    </xdr:to>
    <xdr:sp macro="" textlink="">
      <xdr:nvSpPr>
        <xdr:cNvPr id="348" name="Line 1"/>
        <xdr:cNvSpPr>
          <a:spLocks noChangeShapeType="1"/>
        </xdr:cNvSpPr>
      </xdr:nvSpPr>
      <xdr:spPr bwMode="auto">
        <a:xfrm>
          <a:off x="5810250" y="29337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49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50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51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28575</xdr:rowOff>
    </xdr:to>
    <xdr:sp macro="" textlink="">
      <xdr:nvSpPr>
        <xdr:cNvPr id="352" name="Line 1"/>
        <xdr:cNvSpPr>
          <a:spLocks noChangeShapeType="1"/>
        </xdr:cNvSpPr>
      </xdr:nvSpPr>
      <xdr:spPr bwMode="auto">
        <a:xfrm>
          <a:off x="5810250" y="29337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53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54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55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56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57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58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59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60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61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62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63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64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65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66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67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68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69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70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71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72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73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74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75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76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77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78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79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80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81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82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83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84" name="Line 3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85" name="Line 1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28575</xdr:rowOff>
    </xdr:to>
    <xdr:sp macro="" textlink="">
      <xdr:nvSpPr>
        <xdr:cNvPr id="386" name="Line 2"/>
        <xdr:cNvSpPr>
          <a:spLocks noChangeShapeType="1"/>
        </xdr:cNvSpPr>
      </xdr:nvSpPr>
      <xdr:spPr bwMode="auto">
        <a:xfrm>
          <a:off x="5810250" y="268605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uong\Desktop\Downloads\Nam%202013\BC%20thang\BAO%20CAO%20THANG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uong\Desktop\Downloads\Users\Admin\AppData\Local\Temp\Rar$DI03.347\BC&#173;11.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 1T"/>
      <sheetName val="TH 2T"/>
      <sheetName val="UOC quy I"/>
      <sheetName val="TH QUY I "/>
      <sheetName val="DT QUY I "/>
      <sheetName val="TH 4t"/>
      <sheetName val="TH 5 T "/>
      <sheetName val="UOC TH 6T"/>
      <sheetName val="QUY II"/>
      <sheetName val="TH 7 T"/>
      <sheetName val="TH T8"/>
      <sheetName val="uoc 9T"/>
      <sheetName val="TH9T"/>
      <sheetName val="TH 10T"/>
      <sheetName val="uoc cả năm "/>
      <sheetName val="TH T11"/>
      <sheetName val="Sheet1"/>
      <sheetName val="12"/>
      <sheetName val="UOC TH 12T"/>
    </sheetNames>
    <sheetDataSet>
      <sheetData sheetId="0" refreshError="1"/>
      <sheetData sheetId="1" refreshError="1">
        <row r="159">
          <cell r="D159">
            <v>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MR"/>
      <sheetName val="DTL"/>
      <sheetName val="VXin"/>
      <sheetName val="SXH"/>
      <sheetName val="SXH1"/>
      <sheetName val="DTD"/>
      <sheetName val="DD"/>
      <sheetName val="DB+CDD"/>
      <sheetName val="NT"/>
      <sheetName val="MT"/>
      <sheetName val="YHLD"/>
      <sheetName val="NHD"/>
      <sheetName val="XN"/>
      <sheetName val="Dai"/>
      <sheetName val="BTN"/>
      <sheetName val="00000000"/>
    </sheetNames>
    <sheetDataSet>
      <sheetData sheetId="0" refreshError="1">
        <row r="33">
          <cell r="E33">
            <v>544</v>
          </cell>
        </row>
        <row r="34">
          <cell r="E34">
            <v>1240</v>
          </cell>
        </row>
        <row r="35">
          <cell r="E35">
            <v>930</v>
          </cell>
        </row>
        <row r="36">
          <cell r="E36">
            <v>710</v>
          </cell>
        </row>
        <row r="37">
          <cell r="E37">
            <v>871</v>
          </cell>
        </row>
        <row r="38">
          <cell r="E38">
            <v>436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8"/>
  <sheetViews>
    <sheetView zoomScale="90" zoomScaleNormal="90" workbookViewId="0">
      <selection sqref="A1:IV65536"/>
    </sheetView>
  </sheetViews>
  <sheetFormatPr defaultRowHeight="15" x14ac:dyDescent="0.2"/>
  <cols>
    <col min="1" max="1" width="4.5" style="1085" customWidth="1"/>
    <col min="2" max="2" width="47" style="1001" customWidth="1"/>
    <col min="3" max="3" width="10.25" style="1086" customWidth="1"/>
    <col min="4" max="4" width="7.375" style="1085" hidden="1" customWidth="1"/>
    <col min="5" max="5" width="7.125" style="1001" hidden="1" customWidth="1"/>
    <col min="6" max="7" width="7.25" style="1001" hidden="1" customWidth="1"/>
    <col min="8" max="8" width="6.75" style="1001" hidden="1" customWidth="1"/>
    <col min="9" max="9" width="7.125" style="1001" hidden="1" customWidth="1"/>
    <col min="10" max="10" width="2.75" style="1001" hidden="1" customWidth="1"/>
    <col min="11" max="11" width="8.375" style="1001" customWidth="1"/>
    <col min="12" max="12" width="9.125" style="1001" customWidth="1"/>
    <col min="13" max="13" width="9.625" style="1001" customWidth="1"/>
    <col min="14" max="14" width="10" style="1001" customWidth="1"/>
    <col min="15" max="15" width="6.25" style="1085" customWidth="1"/>
    <col min="16" max="16" width="6" style="1001" customWidth="1"/>
    <col min="17" max="17" width="7.5" style="1001" hidden="1" customWidth="1"/>
    <col min="18" max="18" width="7.25" style="1001" hidden="1" customWidth="1"/>
    <col min="19" max="19" width="6.875" style="1001" hidden="1" customWidth="1"/>
    <col min="20" max="20" width="12.125" style="1001" hidden="1" customWidth="1"/>
    <col min="21" max="21" width="9" style="1087"/>
    <col min="22" max="22" width="10.5" style="1001" customWidth="1"/>
    <col min="23" max="16384" width="9" style="1001"/>
  </cols>
  <sheetData>
    <row r="1" spans="1:22" ht="20.25" customHeight="1" x14ac:dyDescent="0.25">
      <c r="A1" s="2068" t="s">
        <v>577</v>
      </c>
      <c r="B1" s="2068"/>
      <c r="C1" s="2068"/>
      <c r="D1" s="2068"/>
      <c r="E1" s="2068"/>
      <c r="F1" s="2068"/>
      <c r="G1" s="2068"/>
      <c r="H1" s="2068"/>
      <c r="I1" s="2068"/>
      <c r="J1" s="2068"/>
      <c r="K1" s="2068"/>
      <c r="L1" s="2068"/>
      <c r="M1" s="2068"/>
      <c r="N1" s="2068"/>
      <c r="O1" s="2068"/>
      <c r="P1" s="2068"/>
      <c r="Q1" s="999"/>
      <c r="R1" s="999"/>
      <c r="S1" s="999"/>
      <c r="T1" s="999"/>
      <c r="U1" s="999"/>
      <c r="V1" s="1000"/>
    </row>
    <row r="2" spans="1:22" ht="20.25" customHeight="1" x14ac:dyDescent="0.25">
      <c r="A2" s="2068" t="s">
        <v>717</v>
      </c>
      <c r="B2" s="2068"/>
      <c r="C2" s="2068"/>
      <c r="D2" s="2068"/>
      <c r="E2" s="2068"/>
      <c r="F2" s="2068"/>
      <c r="G2" s="2068"/>
      <c r="H2" s="2068"/>
      <c r="I2" s="2068"/>
      <c r="J2" s="2068"/>
      <c r="K2" s="2068"/>
      <c r="L2" s="2068"/>
      <c r="M2" s="2068"/>
      <c r="N2" s="2068"/>
      <c r="O2" s="2068"/>
      <c r="P2" s="2068"/>
      <c r="Q2" s="999"/>
      <c r="R2" s="999"/>
      <c r="S2" s="999"/>
      <c r="T2" s="999"/>
      <c r="U2" s="999"/>
      <c r="V2" s="1000"/>
    </row>
    <row r="3" spans="1:22" ht="7.5" customHeight="1" x14ac:dyDescent="0.25">
      <c r="A3" s="2068"/>
      <c r="B3" s="2068"/>
      <c r="C3" s="2068"/>
      <c r="D3" s="2068"/>
      <c r="E3" s="2068"/>
      <c r="F3" s="2068"/>
      <c r="G3" s="2068"/>
      <c r="H3" s="2068"/>
      <c r="I3" s="2068"/>
      <c r="J3" s="2068"/>
      <c r="K3" s="2068"/>
      <c r="L3" s="2068"/>
      <c r="M3" s="2068"/>
      <c r="N3" s="2068"/>
      <c r="O3" s="2068"/>
      <c r="P3" s="2068"/>
      <c r="Q3" s="999"/>
      <c r="R3" s="999"/>
      <c r="S3" s="999"/>
      <c r="T3" s="999"/>
      <c r="U3" s="999"/>
      <c r="V3" s="1000"/>
    </row>
    <row r="4" spans="1:22" s="1003" customFormat="1" ht="19.5" customHeight="1" x14ac:dyDescent="0.25">
      <c r="A4" s="2069"/>
      <c r="B4" s="2069"/>
      <c r="C4" s="2069"/>
      <c r="D4" s="2069"/>
      <c r="E4" s="2069"/>
      <c r="F4" s="2069"/>
      <c r="G4" s="2069"/>
      <c r="H4" s="2069"/>
      <c r="I4" s="2069"/>
      <c r="J4" s="2069"/>
      <c r="K4" s="2069"/>
      <c r="L4" s="2069"/>
      <c r="M4" s="2069"/>
      <c r="N4" s="2069"/>
      <c r="O4" s="2069"/>
      <c r="P4" s="2069"/>
      <c r="Q4" s="1002"/>
      <c r="R4" s="1002"/>
      <c r="S4" s="1002"/>
      <c r="T4" s="1002"/>
      <c r="U4" s="999"/>
      <c r="V4" s="1000"/>
    </row>
    <row r="5" spans="1:22" s="1007" customFormat="1" ht="29.25" customHeight="1" x14ac:dyDescent="0.2">
      <c r="A5" s="2070" t="s">
        <v>578</v>
      </c>
      <c r="B5" s="2070" t="s">
        <v>531</v>
      </c>
      <c r="C5" s="2070" t="s">
        <v>532</v>
      </c>
      <c r="D5" s="2070" t="s">
        <v>579</v>
      </c>
      <c r="E5" s="2070" t="s">
        <v>580</v>
      </c>
      <c r="F5" s="2075" t="s">
        <v>581</v>
      </c>
      <c r="G5" s="2076"/>
      <c r="H5" s="2076"/>
      <c r="I5" s="2076"/>
      <c r="J5" s="2077"/>
      <c r="K5" s="2070" t="s">
        <v>616</v>
      </c>
      <c r="L5" s="2070" t="s">
        <v>582</v>
      </c>
      <c r="M5" s="2080" t="s">
        <v>583</v>
      </c>
      <c r="N5" s="2080"/>
      <c r="O5" s="2080" t="s">
        <v>584</v>
      </c>
      <c r="P5" s="2080"/>
      <c r="Q5" s="1004"/>
      <c r="R5" s="2070" t="s">
        <v>585</v>
      </c>
      <c r="S5" s="2070" t="s">
        <v>586</v>
      </c>
      <c r="T5" s="2078" t="s">
        <v>587</v>
      </c>
      <c r="U5" s="1006"/>
      <c r="V5" s="1006"/>
    </row>
    <row r="6" spans="1:22" s="1007" customFormat="1" ht="38.25" customHeight="1" x14ac:dyDescent="0.2">
      <c r="A6" s="2071"/>
      <c r="B6" s="2071"/>
      <c r="C6" s="2071"/>
      <c r="D6" s="2071"/>
      <c r="E6" s="2071"/>
      <c r="F6" s="1005" t="s">
        <v>588</v>
      </c>
      <c r="G6" s="1005" t="s">
        <v>589</v>
      </c>
      <c r="H6" s="1005" t="s">
        <v>590</v>
      </c>
      <c r="I6" s="1005" t="s">
        <v>591</v>
      </c>
      <c r="J6" s="1005" t="s">
        <v>592</v>
      </c>
      <c r="K6" s="2071"/>
      <c r="L6" s="2071"/>
      <c r="M6" s="1005" t="s">
        <v>719</v>
      </c>
      <c r="N6" s="1005" t="s">
        <v>718</v>
      </c>
      <c r="O6" s="1005" t="s">
        <v>593</v>
      </c>
      <c r="P6" s="1005" t="s">
        <v>594</v>
      </c>
      <c r="Q6" s="1008"/>
      <c r="R6" s="2071"/>
      <c r="S6" s="2071"/>
      <c r="T6" s="2079"/>
      <c r="U6" s="1006"/>
      <c r="V6" s="1006"/>
    </row>
    <row r="7" spans="1:22" s="1015" customFormat="1" ht="17.25" customHeight="1" x14ac:dyDescent="0.2">
      <c r="A7" s="1009" t="s">
        <v>310</v>
      </c>
      <c r="B7" s="1009" t="s">
        <v>325</v>
      </c>
      <c r="C7" s="1009" t="s">
        <v>183</v>
      </c>
      <c r="D7" s="1009"/>
      <c r="E7" s="1009"/>
      <c r="F7" s="1010"/>
      <c r="G7" s="1010"/>
      <c r="H7" s="1010"/>
      <c r="I7" s="1010"/>
      <c r="J7" s="1010"/>
      <c r="K7" s="1011" t="s">
        <v>595</v>
      </c>
      <c r="L7" s="1009">
        <v>2</v>
      </c>
      <c r="M7" s="1012" t="s">
        <v>596</v>
      </c>
      <c r="N7" s="1012" t="s">
        <v>597</v>
      </c>
      <c r="O7" s="1012"/>
      <c r="P7" s="1012"/>
      <c r="Q7" s="1009"/>
      <c r="R7" s="1009"/>
      <c r="S7" s="1009"/>
      <c r="T7" s="1013"/>
      <c r="U7" s="1014"/>
      <c r="V7" s="1014"/>
    </row>
    <row r="8" spans="1:22" s="1102" customFormat="1" ht="20.25" customHeight="1" x14ac:dyDescent="0.2">
      <c r="A8" s="1016">
        <v>1</v>
      </c>
      <c r="B8" s="1017" t="s">
        <v>598</v>
      </c>
      <c r="C8" s="1018" t="s">
        <v>563</v>
      </c>
      <c r="D8" s="1019"/>
      <c r="E8" s="1020">
        <v>0.5</v>
      </c>
      <c r="F8" s="1019">
        <v>0.1</v>
      </c>
      <c r="G8" s="1019">
        <v>0.12</v>
      </c>
      <c r="H8" s="1019">
        <v>0.2</v>
      </c>
      <c r="I8" s="1019">
        <v>0.2</v>
      </c>
      <c r="J8" s="1019">
        <v>0.2</v>
      </c>
      <c r="K8" s="1021">
        <v>0.2</v>
      </c>
      <c r="L8" s="1022">
        <v>0.2</v>
      </c>
      <c r="M8" s="1022">
        <f>L8</f>
        <v>0.2</v>
      </c>
      <c r="N8" s="1023">
        <f>M8</f>
        <v>0.2</v>
      </c>
      <c r="O8" s="1024" t="s">
        <v>599</v>
      </c>
      <c r="P8" s="1021"/>
      <c r="Q8" s="1019"/>
      <c r="R8" s="1099"/>
      <c r="S8" s="1099"/>
      <c r="T8" s="1100"/>
      <c r="U8" s="1101"/>
      <c r="V8" s="1101"/>
    </row>
    <row r="9" spans="1:22" s="1038" customFormat="1" ht="25.5" customHeight="1" x14ac:dyDescent="0.2">
      <c r="A9" s="1025">
        <v>2</v>
      </c>
      <c r="B9" s="1026" t="s">
        <v>600</v>
      </c>
      <c r="C9" s="1027" t="s">
        <v>0</v>
      </c>
      <c r="D9" s="1028">
        <v>97.1</v>
      </c>
      <c r="E9" s="1029">
        <v>98</v>
      </c>
      <c r="F9" s="1030">
        <v>98.1</v>
      </c>
      <c r="G9" s="1030">
        <v>98.9</v>
      </c>
      <c r="H9" s="1030">
        <v>98.8</v>
      </c>
      <c r="I9" s="1030">
        <v>98</v>
      </c>
      <c r="J9" s="1030" t="s">
        <v>601</v>
      </c>
      <c r="K9" s="1031">
        <v>95.5</v>
      </c>
      <c r="L9" s="1032" t="s">
        <v>565</v>
      </c>
      <c r="M9" s="1228">
        <f>10693/16620*100</f>
        <v>64.338146811070999</v>
      </c>
      <c r="N9" s="1031" t="str">
        <f>L9</f>
        <v>&gt;95</v>
      </c>
      <c r="O9" s="1034" t="s">
        <v>599</v>
      </c>
      <c r="P9" s="1031"/>
      <c r="Q9" s="1030"/>
      <c r="R9" s="1035"/>
      <c r="S9" s="1035"/>
      <c r="T9" s="1036"/>
      <c r="U9" s="1037"/>
      <c r="V9" s="1037"/>
    </row>
    <row r="10" spans="1:22" s="1038" customFormat="1" ht="21" customHeight="1" x14ac:dyDescent="0.2">
      <c r="A10" s="1025">
        <v>3</v>
      </c>
      <c r="B10" s="1026" t="s">
        <v>602</v>
      </c>
      <c r="C10" s="1027" t="s">
        <v>0</v>
      </c>
      <c r="D10" s="1028">
        <v>29.2</v>
      </c>
      <c r="E10" s="1029">
        <v>15</v>
      </c>
      <c r="F10" s="1030">
        <v>27.1</v>
      </c>
      <c r="G10" s="1030">
        <v>25.2</v>
      </c>
      <c r="H10" s="1029">
        <v>24</v>
      </c>
      <c r="I10" s="1028">
        <v>22.5</v>
      </c>
      <c r="J10" s="1029">
        <v>21</v>
      </c>
      <c r="K10" s="1033">
        <v>15</v>
      </c>
      <c r="L10" s="1032" t="s">
        <v>603</v>
      </c>
      <c r="M10" s="2072" t="s">
        <v>631</v>
      </c>
      <c r="N10" s="2073"/>
      <c r="O10" s="1039"/>
      <c r="P10" s="352"/>
      <c r="Q10" s="1029"/>
      <c r="R10" s="1035"/>
      <c r="S10" s="1035"/>
      <c r="T10" s="1036"/>
      <c r="U10" s="1037"/>
      <c r="V10" s="1037"/>
    </row>
    <row r="11" spans="1:22" s="1048" customFormat="1" ht="21" customHeight="1" x14ac:dyDescent="0.2">
      <c r="A11" s="1040">
        <v>4</v>
      </c>
      <c r="B11" s="1026" t="s">
        <v>566</v>
      </c>
      <c r="C11" s="1041" t="s">
        <v>563</v>
      </c>
      <c r="D11" s="1042">
        <v>13.61</v>
      </c>
      <c r="E11" s="352" t="s">
        <v>604</v>
      </c>
      <c r="F11" s="1042">
        <v>12.9</v>
      </c>
      <c r="G11" s="1042">
        <v>12.11</v>
      </c>
      <c r="H11" s="1042">
        <v>8.1199999999999992</v>
      </c>
      <c r="I11" s="1042">
        <v>8.16</v>
      </c>
      <c r="J11" s="1042" t="s">
        <v>567</v>
      </c>
      <c r="K11" s="1043">
        <v>8.6</v>
      </c>
      <c r="L11" s="1032" t="s">
        <v>605</v>
      </c>
      <c r="M11" s="1229">
        <f>62/9431*1000</f>
        <v>6.57406425617644</v>
      </c>
      <c r="N11" s="352" t="s">
        <v>567</v>
      </c>
      <c r="O11" s="1044"/>
      <c r="P11" s="1042"/>
      <c r="Q11" s="1042"/>
      <c r="R11" s="1045"/>
      <c r="S11" s="1045"/>
      <c r="T11" s="1046"/>
      <c r="U11" s="1047"/>
      <c r="V11" s="1047"/>
    </row>
    <row r="12" spans="1:22" s="1048" customFormat="1" ht="21" customHeight="1" x14ac:dyDescent="0.2">
      <c r="A12" s="1040">
        <v>5</v>
      </c>
      <c r="B12" s="1026" t="s">
        <v>568</v>
      </c>
      <c r="C12" s="1041" t="s">
        <v>563</v>
      </c>
      <c r="D12" s="1042">
        <v>17.47</v>
      </c>
      <c r="E12" s="352" t="s">
        <v>569</v>
      </c>
      <c r="F12" s="1042">
        <v>14.82</v>
      </c>
      <c r="G12" s="1042">
        <v>15.13</v>
      </c>
      <c r="H12" s="1042">
        <v>10.94</v>
      </c>
      <c r="I12" s="1042">
        <v>12.23</v>
      </c>
      <c r="J12" s="1042" t="s">
        <v>569</v>
      </c>
      <c r="K12" s="1043">
        <v>10.5</v>
      </c>
      <c r="L12" s="1032" t="s">
        <v>606</v>
      </c>
      <c r="M12" s="1229">
        <f>78/9431*1000</f>
        <v>8.2705969674477782</v>
      </c>
      <c r="N12" s="352" t="s">
        <v>569</v>
      </c>
      <c r="O12" s="1044"/>
      <c r="P12" s="1042"/>
      <c r="Q12" s="1042"/>
      <c r="R12" s="1045"/>
      <c r="S12" s="1045"/>
      <c r="T12" s="1046"/>
      <c r="U12" s="1047"/>
      <c r="V12" s="1047"/>
    </row>
    <row r="13" spans="1:22" s="1060" customFormat="1" ht="21" customHeight="1" x14ac:dyDescent="0.2">
      <c r="A13" s="1049">
        <v>6</v>
      </c>
      <c r="B13" s="1017" t="s">
        <v>561</v>
      </c>
      <c r="C13" s="1050" t="s">
        <v>607</v>
      </c>
      <c r="D13" s="1051">
        <v>16</v>
      </c>
      <c r="E13" s="1052"/>
      <c r="F13" s="1053">
        <v>15.86</v>
      </c>
      <c r="G13" s="1051">
        <v>17</v>
      </c>
      <c r="H13" s="1054">
        <v>17.52</v>
      </c>
      <c r="I13" s="1054">
        <v>17.899999999999999</v>
      </c>
      <c r="J13" s="1055">
        <v>18</v>
      </c>
      <c r="K13" s="1103">
        <v>22.13</v>
      </c>
      <c r="L13" s="1055">
        <v>25</v>
      </c>
      <c r="M13" s="1055">
        <v>23.7</v>
      </c>
      <c r="N13" s="1055">
        <f>M13</f>
        <v>23.7</v>
      </c>
      <c r="O13" s="1056" t="s">
        <v>599</v>
      </c>
      <c r="P13" s="1056"/>
      <c r="Q13" s="1055"/>
      <c r="R13" s="1057"/>
      <c r="S13" s="1057"/>
      <c r="T13" s="1058"/>
      <c r="U13" s="1059"/>
      <c r="V13" s="1059"/>
    </row>
    <row r="14" spans="1:22" s="1048" customFormat="1" ht="21" customHeight="1" x14ac:dyDescent="0.2">
      <c r="A14" s="1040">
        <v>7</v>
      </c>
      <c r="B14" s="1026" t="s">
        <v>608</v>
      </c>
      <c r="C14" s="1041" t="s">
        <v>550</v>
      </c>
      <c r="D14" s="1061">
        <v>4.3</v>
      </c>
      <c r="E14" s="352">
        <v>6.2</v>
      </c>
      <c r="F14" s="1061">
        <v>5.4</v>
      </c>
      <c r="G14" s="1061">
        <v>5.5</v>
      </c>
      <c r="H14" s="1062">
        <v>5.8</v>
      </c>
      <c r="I14" s="1062">
        <v>5.9</v>
      </c>
      <c r="J14" s="1062">
        <v>6</v>
      </c>
      <c r="K14" s="1062">
        <v>7.7</v>
      </c>
      <c r="L14" s="1062">
        <v>8</v>
      </c>
      <c r="M14" s="1062">
        <v>7.9</v>
      </c>
      <c r="N14" s="1062">
        <v>7.9</v>
      </c>
      <c r="O14" s="1063" t="s">
        <v>599</v>
      </c>
      <c r="P14" s="1062"/>
      <c r="Q14" s="1062"/>
      <c r="R14" s="1045"/>
      <c r="S14" s="1045"/>
      <c r="T14" s="1046"/>
      <c r="U14" s="1047"/>
      <c r="V14" s="1047"/>
    </row>
    <row r="15" spans="1:22" s="1048" customFormat="1" ht="26.25" customHeight="1" x14ac:dyDescent="0.2">
      <c r="A15" s="1040">
        <v>8</v>
      </c>
      <c r="B15" s="1026" t="s">
        <v>574</v>
      </c>
      <c r="C15" s="1041" t="s">
        <v>609</v>
      </c>
      <c r="D15" s="352"/>
      <c r="E15" s="352">
        <v>100</v>
      </c>
      <c r="F15" s="1031"/>
      <c r="G15" s="1031"/>
      <c r="H15" s="1031"/>
      <c r="I15" s="1031"/>
      <c r="J15" s="1031">
        <v>74.5</v>
      </c>
      <c r="K15" s="1104">
        <v>89</v>
      </c>
      <c r="L15" s="352">
        <v>100</v>
      </c>
      <c r="M15" s="2072" t="s">
        <v>631</v>
      </c>
      <c r="N15" s="2073"/>
      <c r="O15" s="1064"/>
      <c r="P15" s="1064"/>
      <c r="Q15" s="1031"/>
      <c r="R15" s="1045"/>
      <c r="S15" s="1045"/>
      <c r="T15" s="1046"/>
      <c r="U15" s="1047"/>
      <c r="V15" s="1047"/>
    </row>
    <row r="16" spans="1:22" s="1048" customFormat="1" ht="21.75" customHeight="1" x14ac:dyDescent="0.2">
      <c r="A16" s="1040"/>
      <c r="B16" s="1026" t="s">
        <v>610</v>
      </c>
      <c r="C16" s="1041" t="s">
        <v>0</v>
      </c>
      <c r="D16" s="352"/>
      <c r="E16" s="352"/>
      <c r="F16" s="1031"/>
      <c r="G16" s="1031"/>
      <c r="H16" s="1031"/>
      <c r="I16" s="1031"/>
      <c r="J16" s="1031"/>
      <c r="K16" s="1033">
        <v>63</v>
      </c>
      <c r="L16" s="352" t="s">
        <v>611</v>
      </c>
      <c r="M16" s="2072" t="s">
        <v>631</v>
      </c>
      <c r="N16" s="2073"/>
      <c r="O16" s="1039"/>
      <c r="P16" s="352"/>
      <c r="Q16" s="1031"/>
      <c r="R16" s="1045"/>
      <c r="S16" s="1045"/>
      <c r="T16" s="1046"/>
      <c r="U16" s="1047"/>
      <c r="V16" s="1047"/>
    </row>
    <row r="17" spans="1:22" s="1048" customFormat="1" ht="21.75" customHeight="1" x14ac:dyDescent="0.2">
      <c r="A17" s="1065">
        <v>9</v>
      </c>
      <c r="B17" s="1026" t="s">
        <v>612</v>
      </c>
      <c r="C17" s="1065" t="s">
        <v>0</v>
      </c>
      <c r="D17" s="1026"/>
      <c r="E17" s="1026"/>
      <c r="F17" s="1026"/>
      <c r="G17" s="1026"/>
      <c r="H17" s="1026"/>
      <c r="I17" s="1026"/>
      <c r="J17" s="1026"/>
      <c r="K17" s="1062">
        <v>91.5</v>
      </c>
      <c r="L17" s="1065">
        <v>100</v>
      </c>
      <c r="M17" s="1055">
        <v>91.5</v>
      </c>
      <c r="N17" s="1055">
        <v>91.5</v>
      </c>
      <c r="O17" s="1065" t="s">
        <v>599</v>
      </c>
      <c r="P17" s="1065"/>
      <c r="Q17" s="1066"/>
      <c r="R17" s="1067"/>
      <c r="S17" s="1067"/>
      <c r="T17" s="1068"/>
      <c r="U17" s="1047"/>
      <c r="V17" s="1047"/>
    </row>
    <row r="18" spans="1:22" s="1038" customFormat="1" ht="21.75" customHeight="1" x14ac:dyDescent="0.2">
      <c r="A18" s="1069"/>
      <c r="B18" s="1069" t="s">
        <v>613</v>
      </c>
      <c r="C18" s="1070" t="s">
        <v>365</v>
      </c>
      <c r="D18" s="1069"/>
      <c r="E18" s="1069"/>
      <c r="F18" s="1069"/>
      <c r="G18" s="1069"/>
      <c r="H18" s="1069"/>
      <c r="I18" s="1069"/>
      <c r="J18" s="1069"/>
      <c r="K18" s="1105">
        <v>129</v>
      </c>
      <c r="L18" s="1105"/>
      <c r="M18" s="1105">
        <v>129</v>
      </c>
      <c r="N18" s="1105">
        <v>129</v>
      </c>
      <c r="O18" s="1106"/>
      <c r="P18" s="1106"/>
      <c r="Q18" s="1071"/>
      <c r="R18" s="1072"/>
      <c r="S18" s="1072"/>
      <c r="T18" s="1073"/>
      <c r="U18" s="1073"/>
      <c r="V18" s="1037"/>
    </row>
    <row r="19" spans="1:22" s="1048" customFormat="1" ht="33" customHeight="1" x14ac:dyDescent="0.2">
      <c r="A19" s="1074"/>
      <c r="B19" s="2074" t="s">
        <v>614</v>
      </c>
      <c r="C19" s="2074"/>
      <c r="D19" s="2074"/>
      <c r="E19" s="2074"/>
      <c r="F19" s="2074"/>
      <c r="G19" s="2074"/>
      <c r="H19" s="2074"/>
      <c r="I19" s="2074"/>
      <c r="J19" s="2074"/>
      <c r="K19" s="2074"/>
      <c r="L19" s="2074"/>
      <c r="M19" s="2074"/>
      <c r="N19" s="2074"/>
      <c r="O19" s="2074"/>
      <c r="P19" s="2074"/>
      <c r="Q19" s="1075"/>
      <c r="R19" s="1076"/>
      <c r="S19" s="1076"/>
      <c r="T19" s="1077"/>
      <c r="U19" s="1077"/>
      <c r="V19" s="1047"/>
    </row>
    <row r="20" spans="1:22" ht="15.75" x14ac:dyDescent="0.2">
      <c r="A20" s="1078"/>
      <c r="B20" s="2067" t="s">
        <v>615</v>
      </c>
      <c r="C20" s="2067"/>
      <c r="D20" s="2067"/>
      <c r="E20" s="2067"/>
      <c r="F20" s="2067"/>
      <c r="G20" s="2067"/>
      <c r="H20" s="2067"/>
      <c r="I20" s="2067"/>
      <c r="J20" s="2067"/>
      <c r="K20" s="2067"/>
      <c r="L20" s="2067"/>
      <c r="M20" s="2067"/>
      <c r="N20" s="2067"/>
      <c r="O20" s="2067"/>
      <c r="P20" s="2067"/>
      <c r="Q20" s="1079"/>
      <c r="R20" s="1079"/>
      <c r="S20" s="1079"/>
      <c r="T20" s="1000"/>
      <c r="U20" s="999"/>
      <c r="V20" s="1000"/>
    </row>
    <row r="21" spans="1:22" ht="15.75" x14ac:dyDescent="0.2">
      <c r="A21" s="1078"/>
      <c r="B21" s="1079"/>
      <c r="C21" s="1080"/>
      <c r="D21" s="1078"/>
      <c r="E21" s="1079"/>
      <c r="F21" s="1079"/>
      <c r="G21" s="1079"/>
      <c r="H21" s="1079"/>
      <c r="I21" s="1079"/>
      <c r="J21" s="1079"/>
      <c r="K21" s="1079"/>
      <c r="L21" s="1079"/>
      <c r="M21" s="1079"/>
      <c r="N21" s="1079"/>
      <c r="O21" s="1078"/>
      <c r="P21" s="1079"/>
      <c r="Q21" s="1079"/>
      <c r="R21" s="1079"/>
      <c r="S21" s="1079"/>
      <c r="T21" s="1000"/>
      <c r="U21" s="999"/>
      <c r="V21" s="1000"/>
    </row>
    <row r="22" spans="1:22" ht="15.75" x14ac:dyDescent="0.2">
      <c r="A22" s="1081"/>
      <c r="B22" s="1000"/>
      <c r="C22" s="1082"/>
      <c r="D22" s="1081"/>
      <c r="E22" s="1000"/>
      <c r="F22" s="1000"/>
      <c r="G22" s="1000"/>
      <c r="H22" s="1000"/>
      <c r="I22" s="1000"/>
      <c r="J22" s="1000"/>
      <c r="K22" s="1000"/>
      <c r="L22" s="1000"/>
      <c r="M22" s="1000"/>
      <c r="N22" s="1000"/>
      <c r="O22" s="1081"/>
      <c r="P22" s="1000"/>
      <c r="Q22" s="1000"/>
      <c r="R22" s="1000"/>
      <c r="S22" s="1000"/>
      <c r="T22" s="1000"/>
      <c r="U22" s="999"/>
      <c r="V22" s="1000"/>
    </row>
    <row r="23" spans="1:22" ht="15.75" x14ac:dyDescent="0.2">
      <c r="A23" s="1081"/>
      <c r="B23" s="1000"/>
      <c r="C23" s="1082"/>
      <c r="D23" s="1081"/>
      <c r="E23" s="1000"/>
      <c r="F23" s="1000"/>
      <c r="G23" s="1000"/>
      <c r="H23" s="1000"/>
      <c r="I23" s="1000"/>
      <c r="J23" s="1000"/>
      <c r="K23" s="1000"/>
      <c r="L23" s="1000"/>
      <c r="M23" s="1000"/>
      <c r="N23" s="1000"/>
      <c r="O23" s="1081"/>
      <c r="P23" s="1000"/>
      <c r="Q23" s="1000"/>
      <c r="R23" s="1000"/>
      <c r="S23" s="1000"/>
      <c r="T23" s="1000"/>
      <c r="U23" s="999"/>
      <c r="V23" s="1000"/>
    </row>
    <row r="24" spans="1:22" ht="15.75" x14ac:dyDescent="0.2">
      <c r="A24" s="1081"/>
      <c r="B24" s="1083"/>
      <c r="C24" s="1082"/>
      <c r="D24" s="1081"/>
      <c r="E24" s="1000"/>
      <c r="F24" s="1000"/>
      <c r="G24" s="1000"/>
      <c r="H24" s="1000"/>
      <c r="I24" s="1000"/>
      <c r="J24" s="1000"/>
      <c r="K24" s="1000"/>
      <c r="L24" s="1000"/>
      <c r="M24" s="1000"/>
      <c r="N24" s="1000"/>
      <c r="O24" s="1081"/>
      <c r="P24" s="1000"/>
      <c r="Q24" s="1000"/>
      <c r="R24" s="1000"/>
      <c r="S24" s="1000"/>
      <c r="T24" s="1000"/>
      <c r="U24" s="999"/>
      <c r="V24" s="1000"/>
    </row>
    <row r="25" spans="1:22" ht="15.75" x14ac:dyDescent="0.2">
      <c r="A25" s="1081"/>
      <c r="B25" s="1083"/>
      <c r="C25" s="1082"/>
      <c r="D25" s="1081"/>
      <c r="E25" s="1000"/>
      <c r="F25" s="1000"/>
      <c r="G25" s="1000"/>
      <c r="H25" s="1000"/>
      <c r="I25" s="1000"/>
      <c r="J25" s="1000"/>
      <c r="K25" s="1000"/>
      <c r="L25" s="1000"/>
      <c r="M25" s="1000"/>
      <c r="N25" s="1000"/>
      <c r="O25" s="1081"/>
      <c r="P25" s="1000"/>
      <c r="Q25" s="1000"/>
      <c r="R25" s="1000"/>
      <c r="S25" s="1000"/>
      <c r="T25" s="1000"/>
      <c r="U25" s="999"/>
      <c r="V25" s="1000"/>
    </row>
    <row r="26" spans="1:22" ht="15.75" x14ac:dyDescent="0.2">
      <c r="A26" s="1081"/>
      <c r="B26" s="1083"/>
      <c r="C26" s="1082"/>
      <c r="D26" s="1081"/>
      <c r="E26" s="1000"/>
      <c r="F26" s="1000"/>
      <c r="G26" s="1000"/>
      <c r="H26" s="1000"/>
      <c r="I26" s="1000"/>
      <c r="J26" s="1000"/>
      <c r="K26" s="1000"/>
      <c r="L26" s="1000"/>
      <c r="M26" s="1000"/>
      <c r="N26" s="1000"/>
      <c r="O26" s="1081"/>
      <c r="P26" s="1000"/>
      <c r="Q26" s="1000"/>
      <c r="R26" s="1000"/>
      <c r="S26" s="1000"/>
      <c r="T26" s="1000"/>
      <c r="U26" s="999"/>
      <c r="V26" s="1000"/>
    </row>
    <row r="27" spans="1:22" ht="15.75" x14ac:dyDescent="0.2">
      <c r="A27" s="1081"/>
      <c r="B27" s="1083"/>
      <c r="C27" s="1082"/>
      <c r="D27" s="1081"/>
      <c r="E27" s="1000"/>
      <c r="F27" s="1000"/>
      <c r="G27" s="1000"/>
      <c r="H27" s="1000"/>
      <c r="I27" s="1000"/>
      <c r="J27" s="1000"/>
      <c r="K27" s="1000"/>
      <c r="L27" s="1000"/>
      <c r="M27" s="1000"/>
      <c r="N27" s="1000"/>
      <c r="O27" s="1081"/>
      <c r="P27" s="1000"/>
      <c r="Q27" s="1000"/>
      <c r="R27" s="1000"/>
      <c r="S27" s="1000"/>
      <c r="T27" s="1000"/>
      <c r="U27" s="999"/>
      <c r="V27" s="1000"/>
    </row>
    <row r="28" spans="1:22" ht="15.75" x14ac:dyDescent="0.2">
      <c r="A28" s="1081"/>
      <c r="B28" s="1084"/>
      <c r="C28" s="1082"/>
      <c r="D28" s="1081"/>
      <c r="E28" s="1000"/>
      <c r="F28" s="1000"/>
      <c r="G28" s="1000"/>
      <c r="H28" s="1000"/>
      <c r="I28" s="1000"/>
      <c r="J28" s="1000"/>
      <c r="K28" s="1000"/>
      <c r="L28" s="1000"/>
      <c r="M28" s="1000"/>
      <c r="N28" s="1000"/>
      <c r="O28" s="1081"/>
      <c r="P28" s="1000"/>
      <c r="Q28" s="1000"/>
      <c r="R28" s="1000"/>
      <c r="S28" s="1000"/>
      <c r="T28" s="1000"/>
      <c r="U28" s="999"/>
      <c r="V28" s="1000"/>
    </row>
  </sheetData>
  <mergeCells count="22">
    <mergeCell ref="T5:T6"/>
    <mergeCell ref="M10:N10"/>
    <mergeCell ref="K5:K6"/>
    <mergeCell ref="L5:L6"/>
    <mergeCell ref="M5:N5"/>
    <mergeCell ref="O5:P5"/>
    <mergeCell ref="R5:R6"/>
    <mergeCell ref="S5:S6"/>
    <mergeCell ref="B20:P20"/>
    <mergeCell ref="A1:P1"/>
    <mergeCell ref="A2:P2"/>
    <mergeCell ref="A3:P3"/>
    <mergeCell ref="A4:P4"/>
    <mergeCell ref="A5:A6"/>
    <mergeCell ref="M15:N15"/>
    <mergeCell ref="M16:N16"/>
    <mergeCell ref="B19:P19"/>
    <mergeCell ref="B5:B6"/>
    <mergeCell ref="C5:C6"/>
    <mergeCell ref="D5:D6"/>
    <mergeCell ref="E5:E6"/>
    <mergeCell ref="F5:J5"/>
  </mergeCells>
  <phoneticPr fontId="20" type="noConversion"/>
  <pageMargins left="0.91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5"/>
  <sheetViews>
    <sheetView zoomScale="80" zoomScaleNormal="80" workbookViewId="0">
      <selection activeCell="Q7" sqref="Q7"/>
    </sheetView>
  </sheetViews>
  <sheetFormatPr defaultRowHeight="15" x14ac:dyDescent="0.2"/>
  <cols>
    <col min="1" max="1" width="6.25" customWidth="1"/>
    <col min="2" max="2" width="24.125" customWidth="1"/>
    <col min="3" max="3" width="10.375" customWidth="1"/>
    <col min="4" max="4" width="12" customWidth="1"/>
    <col min="5" max="5" width="9.5" customWidth="1"/>
    <col min="6" max="6" width="9.75" customWidth="1"/>
    <col min="7" max="7" width="9.125" customWidth="1"/>
    <col min="8" max="8" width="7.75" customWidth="1"/>
    <col min="9" max="9" width="10.75" customWidth="1"/>
    <col min="10" max="10" width="11.375" customWidth="1"/>
    <col min="11" max="11" width="10.375" customWidth="1"/>
  </cols>
  <sheetData>
    <row r="1" spans="1:12" ht="30.75" customHeight="1" x14ac:dyDescent="0.3">
      <c r="A1" s="2254" t="s">
        <v>837</v>
      </c>
      <c r="B1" s="2254"/>
      <c r="C1" s="2254"/>
      <c r="D1" s="2254"/>
      <c r="E1" s="2254"/>
      <c r="F1" s="2254"/>
      <c r="G1" s="2254"/>
      <c r="H1" s="2254"/>
      <c r="I1" s="2254"/>
      <c r="J1" s="2254"/>
      <c r="K1" s="2254"/>
    </row>
    <row r="2" spans="1:12" ht="22.5" x14ac:dyDescent="0.3">
      <c r="B2" s="12"/>
    </row>
    <row r="3" spans="1:12" ht="43.5" customHeight="1" x14ac:dyDescent="0.2">
      <c r="A3" s="2260" t="s">
        <v>14</v>
      </c>
      <c r="B3" s="2240" t="s">
        <v>38</v>
      </c>
      <c r="C3" s="2209" t="s">
        <v>36</v>
      </c>
      <c r="D3" s="2259"/>
      <c r="E3" s="2259"/>
      <c r="F3" s="2209" t="s">
        <v>37</v>
      </c>
      <c r="G3" s="2259"/>
      <c r="H3" s="2210"/>
      <c r="I3" s="2243" t="s">
        <v>501</v>
      </c>
      <c r="J3" s="2244"/>
      <c r="K3" s="2245"/>
    </row>
    <row r="4" spans="1:12" ht="43.5" customHeight="1" x14ac:dyDescent="0.2">
      <c r="A4" s="2261"/>
      <c r="B4" s="2258"/>
      <c r="C4" s="800" t="s">
        <v>819</v>
      </c>
      <c r="D4" s="1500" t="s">
        <v>838</v>
      </c>
      <c r="E4" s="800" t="s">
        <v>0</v>
      </c>
      <c r="F4" s="800" t="s">
        <v>819</v>
      </c>
      <c r="G4" s="1634" t="s">
        <v>838</v>
      </c>
      <c r="H4" s="801" t="s">
        <v>0</v>
      </c>
      <c r="I4" s="800" t="s">
        <v>819</v>
      </c>
      <c r="J4" s="1634" t="s">
        <v>838</v>
      </c>
      <c r="K4" s="800" t="s">
        <v>0</v>
      </c>
    </row>
    <row r="5" spans="1:12" ht="38.25" customHeight="1" x14ac:dyDescent="0.2">
      <c r="A5" s="171">
        <v>1</v>
      </c>
      <c r="B5" s="403" t="s">
        <v>147</v>
      </c>
      <c r="C5" s="1403">
        <v>3000</v>
      </c>
      <c r="D5" s="1293">
        <v>1098</v>
      </c>
      <c r="E5" s="1294">
        <f>D5/C5*100</f>
        <v>36.6</v>
      </c>
      <c r="F5" s="1399">
        <v>0</v>
      </c>
      <c r="G5" s="1399">
        <v>0</v>
      </c>
      <c r="H5" s="1399">
        <v>0</v>
      </c>
      <c r="I5" s="1399">
        <v>0</v>
      </c>
      <c r="J5" s="1399">
        <v>0</v>
      </c>
      <c r="K5" s="1399">
        <v>0</v>
      </c>
    </row>
    <row r="6" spans="1:12" ht="38.25" customHeight="1" x14ac:dyDescent="0.2">
      <c r="A6" s="172">
        <v>2</v>
      </c>
      <c r="B6" s="234" t="s">
        <v>98</v>
      </c>
      <c r="C6" s="235">
        <v>3100</v>
      </c>
      <c r="D6" s="484">
        <v>796</v>
      </c>
      <c r="E6" s="233">
        <f t="shared" ref="E6:E11" si="0">D6/C6*100</f>
        <v>25.677419354838708</v>
      </c>
      <c r="F6" s="1399">
        <v>0</v>
      </c>
      <c r="G6" s="967">
        <v>0</v>
      </c>
      <c r="H6" s="1399">
        <v>0</v>
      </c>
      <c r="I6" s="811">
        <v>82</v>
      </c>
      <c r="J6" s="811">
        <v>82</v>
      </c>
      <c r="K6" s="1434">
        <f>J6/I6*100</f>
        <v>100</v>
      </c>
    </row>
    <row r="7" spans="1:12" ht="38.25" customHeight="1" x14ac:dyDescent="0.2">
      <c r="A7" s="172">
        <v>3</v>
      </c>
      <c r="B7" s="234" t="s">
        <v>93</v>
      </c>
      <c r="C7" s="235">
        <v>6000</v>
      </c>
      <c r="D7" s="484">
        <v>4705</v>
      </c>
      <c r="E7" s="233">
        <f t="shared" si="0"/>
        <v>78.416666666666671</v>
      </c>
      <c r="F7" s="1399">
        <v>0</v>
      </c>
      <c r="G7" s="1399">
        <v>0</v>
      </c>
      <c r="H7" s="1399">
        <v>0</v>
      </c>
      <c r="I7" s="1399">
        <v>0</v>
      </c>
      <c r="J7" s="1399">
        <v>0</v>
      </c>
      <c r="K7" s="1399">
        <v>0</v>
      </c>
    </row>
    <row r="8" spans="1:12" ht="38.25" customHeight="1" x14ac:dyDescent="0.2">
      <c r="A8" s="172">
        <v>4</v>
      </c>
      <c r="B8" s="234" t="s">
        <v>99</v>
      </c>
      <c r="C8" s="235">
        <v>4300</v>
      </c>
      <c r="D8" s="484">
        <v>2392</v>
      </c>
      <c r="E8" s="233">
        <f t="shared" si="0"/>
        <v>55.627906976744192</v>
      </c>
      <c r="F8" s="1399">
        <v>0</v>
      </c>
      <c r="G8" s="1399">
        <v>0</v>
      </c>
      <c r="H8" s="1399">
        <v>0</v>
      </c>
      <c r="I8" s="811">
        <v>60</v>
      </c>
      <c r="J8" s="811">
        <v>60</v>
      </c>
      <c r="K8" s="1434">
        <f>J8/I8*100</f>
        <v>100</v>
      </c>
    </row>
    <row r="9" spans="1:12" ht="38.25" customHeight="1" x14ac:dyDescent="0.25">
      <c r="A9" s="172">
        <v>5</v>
      </c>
      <c r="B9" s="234" t="s">
        <v>95</v>
      </c>
      <c r="C9" s="235">
        <v>6100</v>
      </c>
      <c r="D9" s="484">
        <v>2693</v>
      </c>
      <c r="E9" s="233">
        <f t="shared" si="0"/>
        <v>44.147540983606561</v>
      </c>
      <c r="F9" s="1399">
        <v>0</v>
      </c>
      <c r="G9" s="1399">
        <v>0</v>
      </c>
      <c r="H9" s="1399">
        <v>0</v>
      </c>
      <c r="I9" s="420"/>
      <c r="J9" s="811">
        <v>0</v>
      </c>
      <c r="K9" s="811">
        <v>0</v>
      </c>
      <c r="L9" s="3"/>
    </row>
    <row r="10" spans="1:12" ht="38.25" customHeight="1" x14ac:dyDescent="0.25">
      <c r="A10" s="172">
        <v>6</v>
      </c>
      <c r="B10" s="234" t="s">
        <v>96</v>
      </c>
      <c r="C10" s="235">
        <v>10900</v>
      </c>
      <c r="D10" s="484">
        <v>5010</v>
      </c>
      <c r="E10" s="233">
        <f t="shared" si="0"/>
        <v>45.963302752293579</v>
      </c>
      <c r="F10" s="1399">
        <v>0</v>
      </c>
      <c r="G10" s="1399">
        <v>0</v>
      </c>
      <c r="H10" s="1399">
        <v>0</v>
      </c>
      <c r="I10" s="967">
        <v>0</v>
      </c>
      <c r="J10" s="811">
        <v>0</v>
      </c>
      <c r="K10" s="811">
        <v>0</v>
      </c>
      <c r="L10" s="3"/>
    </row>
    <row r="11" spans="1:12" ht="38.25" customHeight="1" x14ac:dyDescent="0.2">
      <c r="A11" s="172">
        <v>7</v>
      </c>
      <c r="B11" s="485" t="s">
        <v>103</v>
      </c>
      <c r="C11" s="235">
        <v>3600</v>
      </c>
      <c r="D11" s="484">
        <v>2664</v>
      </c>
      <c r="E11" s="233">
        <f t="shared" si="0"/>
        <v>74</v>
      </c>
      <c r="F11" s="1399">
        <v>0</v>
      </c>
      <c r="G11" s="1399">
        <v>0</v>
      </c>
      <c r="H11" s="1399">
        <v>0</v>
      </c>
      <c r="I11" s="967">
        <v>0</v>
      </c>
      <c r="J11" s="811">
        <v>0</v>
      </c>
      <c r="K11" s="811">
        <v>0</v>
      </c>
    </row>
    <row r="12" spans="1:12" ht="38.25" customHeight="1" x14ac:dyDescent="0.2">
      <c r="A12" s="172">
        <v>8</v>
      </c>
      <c r="B12" s="485" t="s">
        <v>530</v>
      </c>
      <c r="C12" s="1189"/>
      <c r="D12" s="1190">
        <v>0</v>
      </c>
      <c r="E12" s="1191"/>
      <c r="F12" s="1192"/>
      <c r="G12" s="1399">
        <v>0</v>
      </c>
      <c r="H12" s="1191"/>
      <c r="I12" s="1169"/>
      <c r="J12" s="1169"/>
      <c r="K12" s="1169"/>
    </row>
    <row r="13" spans="1:12" ht="38.25" customHeight="1" x14ac:dyDescent="0.2">
      <c r="A13" s="2262" t="s">
        <v>13</v>
      </c>
      <c r="B13" s="2263"/>
      <c r="C13" s="337">
        <f>SUM(C5:C11)</f>
        <v>37000</v>
      </c>
      <c r="D13" s="337">
        <f>SUM(D5:D12)</f>
        <v>19358</v>
      </c>
      <c r="E13" s="338">
        <f>D13/C13*100</f>
        <v>52.318918918918925</v>
      </c>
      <c r="F13" s="421">
        <f>SUM(F5:F11)</f>
        <v>0</v>
      </c>
      <c r="G13" s="597">
        <f>SUM(G5:G12)</f>
        <v>0</v>
      </c>
      <c r="H13" s="597">
        <f>SUM(H5:H12)</f>
        <v>0</v>
      </c>
      <c r="I13" s="597">
        <f>SUM(I5:I12)</f>
        <v>142</v>
      </c>
      <c r="J13" s="597">
        <f>SUM(J5:J12)</f>
        <v>142</v>
      </c>
      <c r="K13" s="1404">
        <f>J13/I13*100</f>
        <v>100</v>
      </c>
    </row>
    <row r="14" spans="1:12" x14ac:dyDescent="0.2"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2" ht="18.75" x14ac:dyDescent="0.3">
      <c r="B15" s="10"/>
    </row>
  </sheetData>
  <mergeCells count="7">
    <mergeCell ref="A1:K1"/>
    <mergeCell ref="F3:H3"/>
    <mergeCell ref="A3:A4"/>
    <mergeCell ref="A13:B13"/>
    <mergeCell ref="C3:E3"/>
    <mergeCell ref="B3:B4"/>
    <mergeCell ref="I3:K3"/>
  </mergeCells>
  <phoneticPr fontId="20" type="noConversion"/>
  <pageMargins left="0.67" right="0.3" top="0.66" bottom="0.8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407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L16" sqref="L16"/>
    </sheetView>
  </sheetViews>
  <sheetFormatPr defaultRowHeight="15" x14ac:dyDescent="0.2"/>
  <cols>
    <col min="1" max="1" width="4.375" customWidth="1"/>
    <col min="2" max="2" width="20.625" customWidth="1"/>
    <col min="3" max="3" width="10.5" customWidth="1"/>
    <col min="4" max="4" width="9.625" style="23" customWidth="1"/>
    <col min="5" max="5" width="7.5" style="23" customWidth="1"/>
    <col min="6" max="6" width="9.25" style="23" customWidth="1"/>
    <col min="7" max="7" width="10.375" style="23" customWidth="1"/>
    <col min="8" max="8" width="6.5" style="23" customWidth="1"/>
    <col min="9" max="9" width="8" style="23" customWidth="1"/>
    <col min="10" max="10" width="8.75" style="23" customWidth="1"/>
    <col min="11" max="11" width="7.125" style="23" customWidth="1"/>
    <col min="12" max="12" width="7.375" style="23" customWidth="1"/>
    <col min="13" max="13" width="9.25" style="23" customWidth="1"/>
    <col min="14" max="14" width="7.5" style="23" customWidth="1"/>
  </cols>
  <sheetData>
    <row r="1" spans="1:14" ht="39" customHeight="1" x14ac:dyDescent="0.3">
      <c r="A1" s="2264" t="s">
        <v>912</v>
      </c>
      <c r="B1" s="2264"/>
      <c r="C1" s="2264"/>
      <c r="D1" s="2264"/>
      <c r="E1" s="2264"/>
      <c r="F1" s="2264"/>
      <c r="G1" s="2264"/>
      <c r="H1" s="2264"/>
      <c r="I1" s="2264"/>
      <c r="J1" s="2264"/>
      <c r="K1" s="2264"/>
      <c r="L1" s="2264"/>
      <c r="M1" s="2264"/>
      <c r="N1" s="2264"/>
    </row>
    <row r="2" spans="1:14" ht="28.5" customHeight="1" x14ac:dyDescent="0.35">
      <c r="A2" s="2"/>
    </row>
    <row r="3" spans="1:14" ht="26.25" customHeight="1" x14ac:dyDescent="0.2">
      <c r="A3" s="2271" t="s">
        <v>14</v>
      </c>
      <c r="B3" s="2245" t="s">
        <v>221</v>
      </c>
      <c r="C3" s="2265" t="s">
        <v>432</v>
      </c>
      <c r="D3" s="2266"/>
      <c r="E3" s="2267"/>
      <c r="F3" s="2265" t="s">
        <v>433</v>
      </c>
      <c r="G3" s="2266"/>
      <c r="H3" s="2267"/>
      <c r="I3" s="2265" t="s">
        <v>434</v>
      </c>
      <c r="J3" s="2266"/>
      <c r="K3" s="2267"/>
      <c r="L3" s="2265" t="s">
        <v>309</v>
      </c>
      <c r="M3" s="2266"/>
      <c r="N3" s="2267"/>
    </row>
    <row r="4" spans="1:14" ht="19.5" customHeight="1" x14ac:dyDescent="0.2">
      <c r="A4" s="2272"/>
      <c r="B4" s="2274"/>
      <c r="C4" s="2268"/>
      <c r="D4" s="2269"/>
      <c r="E4" s="2270"/>
      <c r="F4" s="2268"/>
      <c r="G4" s="2269"/>
      <c r="H4" s="2270"/>
      <c r="I4" s="2268"/>
      <c r="J4" s="2269"/>
      <c r="K4" s="2270"/>
      <c r="L4" s="2268"/>
      <c r="M4" s="2269"/>
      <c r="N4" s="2270"/>
    </row>
    <row r="5" spans="1:14" ht="45" customHeight="1" x14ac:dyDescent="0.2">
      <c r="A5" s="2273"/>
      <c r="B5" s="2275"/>
      <c r="C5" s="527" t="s">
        <v>913</v>
      </c>
      <c r="D5" s="852" t="s">
        <v>914</v>
      </c>
      <c r="E5" s="852" t="s">
        <v>0</v>
      </c>
      <c r="F5" s="527" t="s">
        <v>913</v>
      </c>
      <c r="G5" s="852" t="s">
        <v>914</v>
      </c>
      <c r="H5" s="852" t="s">
        <v>0</v>
      </c>
      <c r="I5" s="527" t="s">
        <v>913</v>
      </c>
      <c r="J5" s="852" t="s">
        <v>914</v>
      </c>
      <c r="K5" s="852" t="s">
        <v>0</v>
      </c>
      <c r="L5" s="527" t="s">
        <v>913</v>
      </c>
      <c r="M5" s="852" t="s">
        <v>914</v>
      </c>
      <c r="N5" s="852" t="s">
        <v>0</v>
      </c>
    </row>
    <row r="6" spans="1:14" ht="30" customHeight="1" x14ac:dyDescent="0.2">
      <c r="A6" s="305">
        <v>1</v>
      </c>
      <c r="B6" s="243" t="s">
        <v>92</v>
      </c>
      <c r="C6" s="1397">
        <v>700</v>
      </c>
      <c r="D6" s="472">
        <v>152</v>
      </c>
      <c r="E6" s="797">
        <f t="shared" ref="E6:E15" si="0">D6/C6*100</f>
        <v>21.714285714285715</v>
      </c>
      <c r="F6" s="472">
        <v>500</v>
      </c>
      <c r="G6" s="472">
        <v>6</v>
      </c>
      <c r="H6" s="798">
        <f t="shared" ref="H6:H12" si="1">G6/F6*100</f>
        <v>1.2</v>
      </c>
      <c r="I6" s="472">
        <v>6</v>
      </c>
      <c r="J6" s="854">
        <v>0</v>
      </c>
      <c r="K6" s="798">
        <f>J6/I6*100</f>
        <v>0</v>
      </c>
      <c r="L6" s="472">
        <v>6</v>
      </c>
      <c r="M6" s="796">
        <v>1</v>
      </c>
      <c r="N6" s="797">
        <f t="shared" ref="N6:N14" si="2">M6/L6*100</f>
        <v>16.666666666666664</v>
      </c>
    </row>
    <row r="7" spans="1:14" ht="30" customHeight="1" x14ac:dyDescent="0.2">
      <c r="A7" s="157">
        <v>2</v>
      </c>
      <c r="B7" s="176" t="s">
        <v>147</v>
      </c>
      <c r="C7" s="1182">
        <v>600</v>
      </c>
      <c r="D7" s="796">
        <v>93</v>
      </c>
      <c r="E7" s="797">
        <f t="shared" si="0"/>
        <v>15.5</v>
      </c>
      <c r="F7" s="796">
        <v>400</v>
      </c>
      <c r="G7" s="796">
        <v>54</v>
      </c>
      <c r="H7" s="797">
        <f t="shared" si="1"/>
        <v>13.5</v>
      </c>
      <c r="I7" s="796">
        <v>6</v>
      </c>
      <c r="J7" s="854">
        <v>0</v>
      </c>
      <c r="K7" s="854">
        <v>0</v>
      </c>
      <c r="L7" s="796">
        <v>6</v>
      </c>
      <c r="M7" s="408">
        <v>0</v>
      </c>
      <c r="N7" s="797">
        <f t="shared" si="2"/>
        <v>0</v>
      </c>
    </row>
    <row r="8" spans="1:14" ht="30" customHeight="1" x14ac:dyDescent="0.2">
      <c r="A8" s="157">
        <v>3</v>
      </c>
      <c r="B8" s="176" t="s">
        <v>93</v>
      </c>
      <c r="C8" s="1182">
        <v>1000</v>
      </c>
      <c r="D8" s="796">
        <v>78</v>
      </c>
      <c r="E8" s="797">
        <f t="shared" si="0"/>
        <v>7.8</v>
      </c>
      <c r="F8" s="796">
        <v>900</v>
      </c>
      <c r="G8" s="796">
        <v>153</v>
      </c>
      <c r="H8" s="797">
        <f t="shared" si="1"/>
        <v>17</v>
      </c>
      <c r="I8" s="796">
        <v>18</v>
      </c>
      <c r="J8" s="796">
        <v>4</v>
      </c>
      <c r="K8" s="797">
        <f t="shared" ref="K8:K16" si="3">J8/I8*100</f>
        <v>22.222222222222221</v>
      </c>
      <c r="L8" s="796">
        <v>18</v>
      </c>
      <c r="M8" s="796">
        <v>6</v>
      </c>
      <c r="N8" s="797">
        <f t="shared" si="2"/>
        <v>33.333333333333329</v>
      </c>
    </row>
    <row r="9" spans="1:14" ht="30" customHeight="1" x14ac:dyDescent="0.2">
      <c r="A9" s="157">
        <v>4</v>
      </c>
      <c r="B9" s="176" t="s">
        <v>94</v>
      </c>
      <c r="C9" s="1182">
        <v>800</v>
      </c>
      <c r="D9" s="796">
        <v>310</v>
      </c>
      <c r="E9" s="797">
        <f t="shared" si="0"/>
        <v>38.75</v>
      </c>
      <c r="F9" s="796">
        <v>700</v>
      </c>
      <c r="G9" s="796">
        <v>371</v>
      </c>
      <c r="H9" s="797">
        <f t="shared" si="1"/>
        <v>53</v>
      </c>
      <c r="I9" s="796">
        <v>8</v>
      </c>
      <c r="J9" s="796">
        <v>1</v>
      </c>
      <c r="K9" s="797">
        <f t="shared" si="3"/>
        <v>12.5</v>
      </c>
      <c r="L9" s="796">
        <v>8</v>
      </c>
      <c r="M9" s="796">
        <v>5</v>
      </c>
      <c r="N9" s="797">
        <f t="shared" si="2"/>
        <v>62.5</v>
      </c>
    </row>
    <row r="10" spans="1:14" ht="30" customHeight="1" x14ac:dyDescent="0.2">
      <c r="A10" s="157">
        <v>5</v>
      </c>
      <c r="B10" s="176" t="s">
        <v>100</v>
      </c>
      <c r="C10" s="1182">
        <v>1100</v>
      </c>
      <c r="D10" s="796">
        <v>339</v>
      </c>
      <c r="E10" s="813">
        <f t="shared" si="0"/>
        <v>30.818181818181817</v>
      </c>
      <c r="F10" s="796">
        <v>1000</v>
      </c>
      <c r="G10" s="796">
        <v>201</v>
      </c>
      <c r="H10" s="797">
        <f t="shared" si="1"/>
        <v>20.100000000000001</v>
      </c>
      <c r="I10" s="796">
        <v>17</v>
      </c>
      <c r="J10" s="854">
        <v>0</v>
      </c>
      <c r="K10" s="797">
        <f t="shared" si="3"/>
        <v>0</v>
      </c>
      <c r="L10" s="796">
        <v>17</v>
      </c>
      <c r="M10" s="796">
        <v>6</v>
      </c>
      <c r="N10" s="797">
        <f t="shared" si="2"/>
        <v>35.294117647058826</v>
      </c>
    </row>
    <row r="11" spans="1:14" ht="30" customHeight="1" x14ac:dyDescent="0.2">
      <c r="A11" s="157">
        <v>6</v>
      </c>
      <c r="B11" s="176" t="s">
        <v>148</v>
      </c>
      <c r="C11" s="1182">
        <v>1100</v>
      </c>
      <c r="D11" s="796">
        <v>192</v>
      </c>
      <c r="E11" s="813">
        <f t="shared" si="0"/>
        <v>17.454545454545457</v>
      </c>
      <c r="F11" s="796">
        <v>1000</v>
      </c>
      <c r="G11" s="796">
        <v>302</v>
      </c>
      <c r="H11" s="797">
        <f t="shared" si="1"/>
        <v>30.2</v>
      </c>
      <c r="I11" s="796">
        <v>28</v>
      </c>
      <c r="J11" s="796">
        <v>5</v>
      </c>
      <c r="K11" s="813">
        <f t="shared" si="3"/>
        <v>17.857142857142858</v>
      </c>
      <c r="L11" s="796">
        <v>28</v>
      </c>
      <c r="M11" s="796">
        <v>7</v>
      </c>
      <c r="N11" s="797">
        <f t="shared" si="2"/>
        <v>25</v>
      </c>
    </row>
    <row r="12" spans="1:14" ht="30" customHeight="1" x14ac:dyDescent="0.2">
      <c r="A12" s="157">
        <v>7</v>
      </c>
      <c r="B12" s="176" t="s">
        <v>39</v>
      </c>
      <c r="C12" s="1182">
        <v>600</v>
      </c>
      <c r="D12" s="796">
        <v>217</v>
      </c>
      <c r="E12" s="813">
        <f t="shared" si="0"/>
        <v>36.166666666666671</v>
      </c>
      <c r="F12" s="796">
        <v>500</v>
      </c>
      <c r="G12" s="796">
        <v>131</v>
      </c>
      <c r="H12" s="797">
        <f t="shared" si="1"/>
        <v>26.200000000000003</v>
      </c>
      <c r="I12" s="796">
        <v>8</v>
      </c>
      <c r="J12" s="854">
        <v>0</v>
      </c>
      <c r="K12" s="813">
        <f t="shared" si="3"/>
        <v>0</v>
      </c>
      <c r="L12" s="796">
        <v>8</v>
      </c>
      <c r="M12" s="854">
        <v>0</v>
      </c>
      <c r="N12" s="797">
        <f t="shared" si="2"/>
        <v>0</v>
      </c>
    </row>
    <row r="13" spans="1:14" ht="30" customHeight="1" x14ac:dyDescent="0.2">
      <c r="A13" s="157">
        <v>8</v>
      </c>
      <c r="B13" s="176" t="s">
        <v>807</v>
      </c>
      <c r="C13" s="1182">
        <v>9000</v>
      </c>
      <c r="D13" s="796">
        <v>1075</v>
      </c>
      <c r="E13" s="813">
        <f t="shared" si="0"/>
        <v>11.944444444444445</v>
      </c>
      <c r="F13" s="796">
        <v>5000</v>
      </c>
      <c r="G13" s="796">
        <v>793</v>
      </c>
      <c r="H13" s="813">
        <f>G13/F13*100</f>
        <v>15.86</v>
      </c>
      <c r="I13" s="796">
        <v>100</v>
      </c>
      <c r="J13" s="796">
        <v>26</v>
      </c>
      <c r="K13" s="813">
        <f t="shared" si="3"/>
        <v>26</v>
      </c>
      <c r="L13" s="796">
        <v>250</v>
      </c>
      <c r="M13" s="796">
        <v>50</v>
      </c>
      <c r="N13" s="797">
        <f t="shared" si="2"/>
        <v>20</v>
      </c>
    </row>
    <row r="14" spans="1:14" ht="30" customHeight="1" x14ac:dyDescent="0.2">
      <c r="A14" s="157">
        <v>9</v>
      </c>
      <c r="B14" s="175" t="s">
        <v>146</v>
      </c>
      <c r="C14" s="1182">
        <v>1000</v>
      </c>
      <c r="D14" s="796">
        <v>103</v>
      </c>
      <c r="E14" s="813">
        <f t="shared" si="0"/>
        <v>10.299999999999999</v>
      </c>
      <c r="F14" s="796">
        <v>800</v>
      </c>
      <c r="G14" s="796">
        <v>224</v>
      </c>
      <c r="H14" s="813">
        <f>G14/F14*100</f>
        <v>28.000000000000004</v>
      </c>
      <c r="I14" s="796">
        <v>14</v>
      </c>
      <c r="J14" s="854">
        <v>0</v>
      </c>
      <c r="K14" s="813">
        <f t="shared" si="3"/>
        <v>0</v>
      </c>
      <c r="L14" s="796">
        <v>14</v>
      </c>
      <c r="M14" s="796">
        <v>2</v>
      </c>
      <c r="N14" s="797">
        <f t="shared" si="2"/>
        <v>14.285714285714285</v>
      </c>
    </row>
    <row r="15" spans="1:14" ht="30" customHeight="1" x14ac:dyDescent="0.2">
      <c r="A15" s="157">
        <v>10</v>
      </c>
      <c r="B15" s="175" t="s">
        <v>499</v>
      </c>
      <c r="C15" s="1182">
        <v>600</v>
      </c>
      <c r="D15" s="796">
        <v>1</v>
      </c>
      <c r="E15" s="813">
        <f t="shared" si="0"/>
        <v>0.16666666666666669</v>
      </c>
      <c r="F15" s="796">
        <v>700</v>
      </c>
      <c r="G15" s="854">
        <v>0</v>
      </c>
      <c r="H15" s="853">
        <f>G15/F15*100</f>
        <v>0</v>
      </c>
      <c r="I15" s="796">
        <v>5</v>
      </c>
      <c r="J15" s="854">
        <v>0</v>
      </c>
      <c r="K15" s="853">
        <f t="shared" si="3"/>
        <v>0</v>
      </c>
      <c r="L15" s="796">
        <v>5</v>
      </c>
      <c r="M15" s="854">
        <v>0</v>
      </c>
      <c r="N15" s="853">
        <f>M15/L15*100</f>
        <v>0</v>
      </c>
    </row>
    <row r="16" spans="1:14" ht="31.5" customHeight="1" x14ac:dyDescent="0.2">
      <c r="A16" s="2209" t="s">
        <v>102</v>
      </c>
      <c r="B16" s="2210"/>
      <c r="C16" s="422">
        <f>SUM(C6:C15)</f>
        <v>16500</v>
      </c>
      <c r="D16" s="422">
        <f>SUM(D6:D15)</f>
        <v>2560</v>
      </c>
      <c r="E16" s="733">
        <f>D16/C16*100</f>
        <v>15.515151515151516</v>
      </c>
      <c r="F16" s="245">
        <f>SUM(F6:F15)</f>
        <v>11500</v>
      </c>
      <c r="G16" s="1178">
        <f>SUM(G6:G15)</f>
        <v>2235</v>
      </c>
      <c r="H16" s="1177">
        <f>G16/F16*100</f>
        <v>19.434782608695652</v>
      </c>
      <c r="I16" s="1178">
        <f>SUM(I6:I15)</f>
        <v>210</v>
      </c>
      <c r="J16" s="1178">
        <f>SUM(J6:J15)</f>
        <v>36</v>
      </c>
      <c r="K16" s="1177">
        <f t="shared" si="3"/>
        <v>17.142857142857142</v>
      </c>
      <c r="L16" s="1178">
        <f>SUM(L6:L15)</f>
        <v>360</v>
      </c>
      <c r="M16" s="1178">
        <f>SUM(M6:M15)</f>
        <v>77</v>
      </c>
      <c r="N16" s="1177">
        <f>M16/L16*100</f>
        <v>21.388888888888889</v>
      </c>
    </row>
    <row r="17" spans="1:14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ht="21.75" x14ac:dyDescent="0.35">
      <c r="A18" s="1"/>
    </row>
    <row r="19" spans="1:14" ht="20.25" x14ac:dyDescent="0.3">
      <c r="A19" s="7"/>
    </row>
    <row r="20" spans="1:14" ht="20.25" x14ac:dyDescent="0.3">
      <c r="A20" s="7"/>
    </row>
    <row r="21" spans="1:14" ht="20.25" x14ac:dyDescent="0.3">
      <c r="A21" s="7"/>
    </row>
    <row r="22" spans="1:14" ht="18" x14ac:dyDescent="0.25">
      <c r="A22" s="3"/>
    </row>
    <row r="23" spans="1:14" ht="20.25" x14ac:dyDescent="0.35">
      <c r="A23" s="2"/>
    </row>
    <row r="28" spans="1:14" ht="18" customHeight="1" x14ac:dyDescent="0.2"/>
    <row r="32" spans="1:14" ht="21" customHeight="1" x14ac:dyDescent="0.2"/>
    <row r="34" spans="1:1" ht="21" customHeight="1" x14ac:dyDescent="0.2"/>
    <row r="36" spans="1:1" ht="21" customHeight="1" x14ac:dyDescent="0.2"/>
    <row r="38" spans="1:1" ht="21" customHeight="1" x14ac:dyDescent="0.2"/>
    <row r="40" spans="1:1" ht="21" customHeight="1" x14ac:dyDescent="0.2"/>
    <row r="47" spans="1:1" ht="18" x14ac:dyDescent="0.25">
      <c r="A47" s="9"/>
    </row>
    <row r="48" spans="1:1" ht="18.75" x14ac:dyDescent="0.3">
      <c r="A48" s="10"/>
    </row>
    <row r="49" spans="1:1" ht="18.75" x14ac:dyDescent="0.3">
      <c r="A49" s="10"/>
    </row>
    <row r="50" spans="1:1" ht="20.25" x14ac:dyDescent="0.3">
      <c r="A50" s="7"/>
    </row>
    <row r="51" spans="1:1" ht="21.75" x14ac:dyDescent="0.35">
      <c r="A51" s="1"/>
    </row>
    <row r="52" spans="1:1" ht="21.75" x14ac:dyDescent="0.35">
      <c r="A52" s="1"/>
    </row>
    <row r="59" spans="1:1" ht="20.25" customHeight="1" x14ac:dyDescent="0.2"/>
    <row r="61" spans="1:1" ht="20.25" customHeight="1" x14ac:dyDescent="0.2"/>
    <row r="63" spans="1:1" ht="20.25" customHeight="1" x14ac:dyDescent="0.2"/>
    <row r="65" spans="1:1" ht="20.25" customHeight="1" x14ac:dyDescent="0.2"/>
    <row r="67" spans="1:1" ht="20.25" customHeight="1" x14ac:dyDescent="0.2"/>
    <row r="69" spans="1:1" ht="20.25" customHeight="1" x14ac:dyDescent="0.2"/>
    <row r="77" spans="1:1" ht="18" x14ac:dyDescent="0.25">
      <c r="A77" s="11"/>
    </row>
    <row r="78" spans="1:1" ht="18" x14ac:dyDescent="0.25">
      <c r="A78" s="11"/>
    </row>
    <row r="79" spans="1:1" ht="18" x14ac:dyDescent="0.25">
      <c r="A79" s="11"/>
    </row>
    <row r="80" spans="1:1" ht="18.75" x14ac:dyDescent="0.3">
      <c r="A80" s="10"/>
    </row>
    <row r="81" spans="1:1" ht="18" x14ac:dyDescent="0.25">
      <c r="A81" s="6"/>
    </row>
    <row r="87" spans="1:1" ht="36" customHeight="1" x14ac:dyDescent="0.2"/>
    <row r="89" spans="1:1" ht="21" customHeight="1" x14ac:dyDescent="0.2"/>
    <row r="91" spans="1:1" ht="21" customHeight="1" x14ac:dyDescent="0.2"/>
    <row r="93" spans="1:1" ht="21" customHeight="1" x14ac:dyDescent="0.2"/>
    <row r="95" spans="1:1" ht="21" customHeight="1" x14ac:dyDescent="0.2"/>
    <row r="97" spans="1:1" ht="21" customHeight="1" x14ac:dyDescent="0.2"/>
    <row r="99" spans="1:1" ht="21" customHeight="1" x14ac:dyDescent="0.2"/>
    <row r="105" spans="1:1" ht="18" x14ac:dyDescent="0.25">
      <c r="A105" s="3"/>
    </row>
    <row r="106" spans="1:1" ht="18" x14ac:dyDescent="0.25">
      <c r="A106" s="3"/>
    </row>
    <row r="107" spans="1:1" ht="18" x14ac:dyDescent="0.25">
      <c r="A107" s="3"/>
    </row>
    <row r="108" spans="1:1" ht="18" x14ac:dyDescent="0.25">
      <c r="A108" s="3"/>
    </row>
    <row r="109" spans="1:1" ht="18.75" x14ac:dyDescent="0.3">
      <c r="A109" s="10"/>
    </row>
    <row r="110" spans="1:1" ht="18" x14ac:dyDescent="0.25">
      <c r="A110" s="3"/>
    </row>
    <row r="114" ht="56.25" customHeight="1" x14ac:dyDescent="0.2"/>
    <row r="118" ht="18" customHeight="1" x14ac:dyDescent="0.2"/>
    <row r="121" ht="21" customHeight="1" x14ac:dyDescent="0.2"/>
    <row r="123" ht="21" customHeight="1" x14ac:dyDescent="0.2"/>
    <row r="130" spans="1:1" ht="38.25" customHeight="1" x14ac:dyDescent="0.2"/>
    <row r="136" spans="1:1" ht="18" x14ac:dyDescent="0.25">
      <c r="A136" s="6"/>
    </row>
    <row r="137" spans="1:1" ht="18" x14ac:dyDescent="0.25">
      <c r="A137" s="6"/>
    </row>
    <row r="144" spans="1:1" ht="20.25" customHeight="1" x14ac:dyDescent="0.2"/>
    <row r="146" ht="20.25" customHeight="1" x14ac:dyDescent="0.2"/>
    <row r="148" ht="20.25" customHeight="1" x14ac:dyDescent="0.2"/>
    <row r="150" ht="20.25" customHeight="1" x14ac:dyDescent="0.2"/>
    <row r="152" ht="20.25" customHeight="1" x14ac:dyDescent="0.2"/>
    <row r="154" ht="38.25" customHeight="1" x14ac:dyDescent="0.2"/>
    <row r="161" spans="1:1" ht="18" x14ac:dyDescent="0.25">
      <c r="A161" s="6"/>
    </row>
    <row r="162" spans="1:1" ht="18" x14ac:dyDescent="0.25">
      <c r="A162" s="6"/>
    </row>
    <row r="163" spans="1:1" ht="18" x14ac:dyDescent="0.25">
      <c r="A163" s="6"/>
    </row>
    <row r="164" spans="1:1" ht="18" x14ac:dyDescent="0.25">
      <c r="A164" s="6"/>
    </row>
    <row r="165" spans="1:1" ht="18" x14ac:dyDescent="0.25">
      <c r="A165" s="6"/>
    </row>
    <row r="170" spans="1:1" ht="47.25" customHeight="1" x14ac:dyDescent="0.2"/>
    <row r="172" spans="1:1" ht="20.25" customHeight="1" x14ac:dyDescent="0.2"/>
    <row r="174" spans="1:1" ht="20.25" customHeight="1" x14ac:dyDescent="0.2"/>
    <row r="176" spans="1:1" ht="20.25" customHeight="1" x14ac:dyDescent="0.2"/>
    <row r="178" spans="1:1" ht="20.25" customHeight="1" x14ac:dyDescent="0.2"/>
    <row r="180" spans="1:1" ht="20.25" customHeight="1" x14ac:dyDescent="0.2"/>
    <row r="182" spans="1:1" ht="20.25" customHeight="1" x14ac:dyDescent="0.2"/>
    <row r="184" spans="1:1" ht="21.75" customHeight="1" x14ac:dyDescent="0.2"/>
    <row r="189" spans="1:1" ht="33.75" x14ac:dyDescent="0.55000000000000004">
      <c r="A189" s="13"/>
    </row>
    <row r="190" spans="1:1" ht="33.75" x14ac:dyDescent="0.55000000000000004">
      <c r="A190" s="13"/>
    </row>
    <row r="191" spans="1:1" ht="33.75" x14ac:dyDescent="0.55000000000000004">
      <c r="A191" s="13"/>
    </row>
    <row r="192" spans="1:1" ht="20.25" x14ac:dyDescent="0.3">
      <c r="A192" s="14"/>
    </row>
    <row r="197" ht="18" customHeight="1" x14ac:dyDescent="0.2"/>
    <row r="210" spans="1:1" ht="20.25" x14ac:dyDescent="0.35">
      <c r="A210" s="2"/>
    </row>
    <row r="211" spans="1:1" ht="20.25" x14ac:dyDescent="0.35">
      <c r="A211" s="2"/>
    </row>
    <row r="212" spans="1:1" ht="18.75" x14ac:dyDescent="0.3">
      <c r="A212" s="10"/>
    </row>
    <row r="213" spans="1:1" ht="18.75" x14ac:dyDescent="0.3">
      <c r="A213" s="10"/>
    </row>
    <row r="214" spans="1:1" ht="18.75" x14ac:dyDescent="0.3">
      <c r="A214" s="10"/>
    </row>
    <row r="215" spans="1:1" ht="18.75" x14ac:dyDescent="0.3">
      <c r="A215" s="10"/>
    </row>
    <row r="216" spans="1:1" ht="20.25" x14ac:dyDescent="0.3">
      <c r="A216" s="15"/>
    </row>
    <row r="217" spans="1:1" ht="18" x14ac:dyDescent="0.25">
      <c r="A217" s="3"/>
    </row>
    <row r="218" spans="1:1" ht="18" x14ac:dyDescent="0.25">
      <c r="A218" s="3"/>
    </row>
    <row r="222" spans="1:1" ht="18" customHeight="1" x14ac:dyDescent="0.2"/>
    <row r="225" ht="21" customHeight="1" x14ac:dyDescent="0.2"/>
    <row r="227" ht="21" customHeight="1" x14ac:dyDescent="0.2"/>
    <row r="229" ht="21" customHeight="1" x14ac:dyDescent="0.2"/>
    <row r="231" ht="21" customHeight="1" x14ac:dyDescent="0.2"/>
    <row r="233" ht="21" customHeight="1" x14ac:dyDescent="0.2"/>
    <row r="236" ht="38.25" customHeight="1" x14ac:dyDescent="0.2"/>
    <row r="243" spans="1:1" ht="20.25" x14ac:dyDescent="0.3">
      <c r="A243" s="7"/>
    </row>
    <row r="244" spans="1:1" ht="20.25" x14ac:dyDescent="0.3">
      <c r="A244" s="7"/>
    </row>
    <row r="245" spans="1:1" ht="18" x14ac:dyDescent="0.25">
      <c r="A245" s="3"/>
    </row>
    <row r="246" spans="1:1" ht="20.25" x14ac:dyDescent="0.35">
      <c r="A246" s="2"/>
    </row>
    <row r="251" spans="1:1" ht="18" customHeight="1" x14ac:dyDescent="0.2"/>
    <row r="255" spans="1:1" ht="21" customHeight="1" x14ac:dyDescent="0.2"/>
    <row r="257" spans="1:1" ht="21" customHeight="1" x14ac:dyDescent="0.2"/>
    <row r="259" spans="1:1" ht="21" customHeight="1" x14ac:dyDescent="0.2"/>
    <row r="261" spans="1:1" ht="21" customHeight="1" x14ac:dyDescent="0.2"/>
    <row r="263" spans="1:1" ht="21" customHeight="1" x14ac:dyDescent="0.2"/>
    <row r="271" spans="1:1" ht="18.75" x14ac:dyDescent="0.3">
      <c r="A271" s="10"/>
    </row>
    <row r="272" spans="1:1" ht="18.75" x14ac:dyDescent="0.3">
      <c r="A272" s="10"/>
    </row>
    <row r="273" spans="1:1" ht="20.25" x14ac:dyDescent="0.3">
      <c r="A273" s="7"/>
    </row>
    <row r="274" spans="1:1" ht="21.75" x14ac:dyDescent="0.35">
      <c r="A274" s="1"/>
    </row>
    <row r="275" spans="1:1" ht="21.75" x14ac:dyDescent="0.35">
      <c r="A275" s="1"/>
    </row>
    <row r="282" spans="1:1" ht="20.25" customHeight="1" x14ac:dyDescent="0.2"/>
    <row r="284" spans="1:1" ht="20.25" customHeight="1" x14ac:dyDescent="0.2"/>
    <row r="286" spans="1:1" ht="20.25" customHeight="1" x14ac:dyDescent="0.2"/>
    <row r="288" spans="1:1" ht="20.25" customHeight="1" x14ac:dyDescent="0.2"/>
    <row r="290" spans="1:1" ht="20.25" customHeight="1" x14ac:dyDescent="0.2"/>
    <row r="292" spans="1:1" ht="20.25" customHeight="1" x14ac:dyDescent="0.2"/>
    <row r="301" spans="1:1" ht="18" x14ac:dyDescent="0.25">
      <c r="A301" s="11"/>
    </row>
    <row r="302" spans="1:1" ht="18" x14ac:dyDescent="0.25">
      <c r="A302" s="11"/>
    </row>
    <row r="303" spans="1:1" ht="18.75" x14ac:dyDescent="0.3">
      <c r="A303" s="10"/>
    </row>
    <row r="304" spans="1:1" ht="18" x14ac:dyDescent="0.25">
      <c r="A304" s="6"/>
    </row>
    <row r="310" ht="36" customHeight="1" x14ac:dyDescent="0.2"/>
    <row r="312" ht="21" customHeight="1" x14ac:dyDescent="0.2"/>
    <row r="314" ht="21" customHeight="1" x14ac:dyDescent="0.2"/>
    <row r="316" ht="21" customHeight="1" x14ac:dyDescent="0.2"/>
    <row r="318" ht="21" customHeight="1" x14ac:dyDescent="0.2"/>
    <row r="320" ht="21" customHeight="1" x14ac:dyDescent="0.2"/>
    <row r="322" spans="1:1" ht="21" customHeight="1" x14ac:dyDescent="0.2"/>
    <row r="329" spans="1:1" ht="18" x14ac:dyDescent="0.25">
      <c r="A329" s="3"/>
    </row>
    <row r="330" spans="1:1" ht="18" x14ac:dyDescent="0.25">
      <c r="A330" s="3"/>
    </row>
    <row r="331" spans="1:1" ht="18" x14ac:dyDescent="0.25">
      <c r="A331" s="3"/>
    </row>
    <row r="332" spans="1:1" ht="18.75" x14ac:dyDescent="0.3">
      <c r="A332" s="10"/>
    </row>
    <row r="333" spans="1:1" ht="18" x14ac:dyDescent="0.25">
      <c r="A333" s="3"/>
    </row>
    <row r="337" ht="56.25" customHeight="1" x14ac:dyDescent="0.2"/>
    <row r="341" ht="18" customHeight="1" x14ac:dyDescent="0.2"/>
    <row r="344" ht="21" customHeight="1" x14ac:dyDescent="0.2"/>
    <row r="346" ht="21" customHeight="1" x14ac:dyDescent="0.2"/>
    <row r="353" spans="1:1" ht="38.25" customHeight="1" x14ac:dyDescent="0.2"/>
    <row r="360" spans="1:1" ht="18" x14ac:dyDescent="0.25">
      <c r="A360" s="6"/>
    </row>
    <row r="367" spans="1:1" ht="20.25" customHeight="1" x14ac:dyDescent="0.2"/>
    <row r="369" ht="20.25" customHeight="1" x14ac:dyDescent="0.2"/>
    <row r="371" ht="20.25" customHeight="1" x14ac:dyDescent="0.2"/>
    <row r="373" ht="20.25" customHeight="1" x14ac:dyDescent="0.2"/>
    <row r="375" ht="20.25" customHeight="1" x14ac:dyDescent="0.2"/>
    <row r="377" ht="38.25" customHeight="1" x14ac:dyDescent="0.2"/>
    <row r="387" spans="1:1" ht="18" x14ac:dyDescent="0.25">
      <c r="A387" s="6"/>
    </row>
    <row r="388" spans="1:1" ht="18" x14ac:dyDescent="0.25">
      <c r="A388" s="6"/>
    </row>
    <row r="393" spans="1:1" ht="47.25" customHeight="1" x14ac:dyDescent="0.2"/>
    <row r="395" spans="1:1" ht="20.25" customHeight="1" x14ac:dyDescent="0.2"/>
    <row r="397" spans="1:1" ht="20.25" customHeight="1" x14ac:dyDescent="0.2"/>
    <row r="399" spans="1:1" ht="20.25" customHeight="1" x14ac:dyDescent="0.2"/>
    <row r="401" ht="20.25" customHeight="1" x14ac:dyDescent="0.2"/>
    <row r="403" ht="20.25" customHeight="1" x14ac:dyDescent="0.2"/>
    <row r="405" ht="20.25" customHeight="1" x14ac:dyDescent="0.2"/>
    <row r="407" ht="21.75" customHeight="1" x14ac:dyDescent="0.2"/>
  </sheetData>
  <mergeCells count="8">
    <mergeCell ref="A1:N1"/>
    <mergeCell ref="A16:B16"/>
    <mergeCell ref="L3:N4"/>
    <mergeCell ref="C3:E4"/>
    <mergeCell ref="F3:H4"/>
    <mergeCell ref="I3:K4"/>
    <mergeCell ref="A3:A5"/>
    <mergeCell ref="B3:B5"/>
  </mergeCells>
  <phoneticPr fontId="20" type="noConversion"/>
  <pageMargins left="0.59055118110236227" right="0.19685039370078741" top="0.55118110236220474" bottom="0.62992125984251968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6"/>
  <sheetViews>
    <sheetView topLeftCell="A2" zoomScaleNormal="100" workbookViewId="0">
      <selection activeCell="L9" sqref="L9"/>
    </sheetView>
  </sheetViews>
  <sheetFormatPr defaultRowHeight="15" x14ac:dyDescent="0.2"/>
  <cols>
    <col min="1" max="1" width="4.375" style="395" customWidth="1"/>
    <col min="2" max="2" width="26" style="395" customWidth="1"/>
    <col min="3" max="3" width="11.125" style="23" customWidth="1"/>
    <col min="4" max="4" width="12.5" style="23" customWidth="1"/>
    <col min="5" max="5" width="9.5" style="23" customWidth="1"/>
    <col min="6" max="6" width="12.125" style="23" customWidth="1"/>
    <col min="7" max="7" width="11.625" style="23" customWidth="1"/>
    <col min="8" max="8" width="12" style="23" customWidth="1"/>
    <col min="9" max="9" width="8.625" style="23" customWidth="1"/>
    <col min="10" max="10" width="11.25" style="23" customWidth="1"/>
    <col min="11" max="11" width="8.75" style="23" customWidth="1"/>
  </cols>
  <sheetData>
    <row r="1" spans="1:11" ht="47.25" customHeight="1" x14ac:dyDescent="0.3">
      <c r="B1" s="2264" t="s">
        <v>915</v>
      </c>
      <c r="C1" s="2264"/>
      <c r="D1" s="2264"/>
      <c r="E1" s="2264"/>
      <c r="F1" s="2264"/>
      <c r="G1" s="2264"/>
      <c r="H1" s="2264"/>
      <c r="I1" s="2264"/>
      <c r="J1" s="2264"/>
      <c r="K1" s="2264"/>
    </row>
    <row r="2" spans="1:11" ht="35.25" customHeight="1" x14ac:dyDescent="0.25">
      <c r="B2" s="734"/>
    </row>
    <row r="3" spans="1:11" ht="15" customHeight="1" x14ac:dyDescent="0.2">
      <c r="A3" s="2287" t="s">
        <v>14</v>
      </c>
      <c r="B3" s="2230" t="s">
        <v>149</v>
      </c>
      <c r="C3" s="2217" t="s">
        <v>200</v>
      </c>
      <c r="D3" s="2218"/>
      <c r="E3" s="2219"/>
      <c r="F3" s="2230" t="s">
        <v>741</v>
      </c>
      <c r="G3" s="2243" t="s">
        <v>290</v>
      </c>
      <c r="H3" s="2244"/>
      <c r="I3" s="2245"/>
      <c r="J3" s="2243" t="s">
        <v>740</v>
      </c>
      <c r="K3" s="2245"/>
    </row>
    <row r="4" spans="1:11" ht="48.75" customHeight="1" x14ac:dyDescent="0.2">
      <c r="A4" s="2288"/>
      <c r="B4" s="2231"/>
      <c r="C4" s="2220"/>
      <c r="D4" s="2221"/>
      <c r="E4" s="2222"/>
      <c r="F4" s="2232"/>
      <c r="G4" s="2278"/>
      <c r="H4" s="2171"/>
      <c r="I4" s="2275"/>
      <c r="J4" s="2278"/>
      <c r="K4" s="2275"/>
    </row>
    <row r="5" spans="1:11" ht="45.75" customHeight="1" x14ac:dyDescent="0.2">
      <c r="A5" s="2288"/>
      <c r="B5" s="2231"/>
      <c r="C5" s="527" t="s">
        <v>913</v>
      </c>
      <c r="D5" s="852" t="s">
        <v>914</v>
      </c>
      <c r="E5" s="852" t="s">
        <v>0</v>
      </c>
      <c r="F5" s="852" t="s">
        <v>914</v>
      </c>
      <c r="G5" s="527" t="s">
        <v>913</v>
      </c>
      <c r="H5" s="852" t="s">
        <v>914</v>
      </c>
      <c r="I5" s="852" t="s">
        <v>0</v>
      </c>
      <c r="J5" s="852" t="s">
        <v>914</v>
      </c>
      <c r="K5" s="1600" t="s">
        <v>458</v>
      </c>
    </row>
    <row r="6" spans="1:11" ht="34.5" customHeight="1" x14ac:dyDescent="0.2">
      <c r="A6" s="735">
        <v>1</v>
      </c>
      <c r="B6" s="736" t="s">
        <v>92</v>
      </c>
      <c r="C6" s="1139">
        <v>6000</v>
      </c>
      <c r="D6" s="1139">
        <v>1028</v>
      </c>
      <c r="E6" s="482">
        <f t="shared" ref="E6:E12" si="0">D6/C6*100</f>
        <v>17.133333333333333</v>
      </c>
      <c r="F6" s="1139">
        <v>916</v>
      </c>
      <c r="G6" s="1972">
        <v>4500</v>
      </c>
      <c r="H6" s="1972">
        <v>916</v>
      </c>
      <c r="I6" s="482">
        <f t="shared" ref="I6:I12" si="1">H6/G6*100</f>
        <v>20.355555555555554</v>
      </c>
      <c r="J6" s="811">
        <v>0</v>
      </c>
      <c r="K6" s="408">
        <v>0</v>
      </c>
    </row>
    <row r="7" spans="1:11" ht="34.5" customHeight="1" x14ac:dyDescent="0.2">
      <c r="A7" s="737">
        <v>2</v>
      </c>
      <c r="B7" s="417" t="s">
        <v>147</v>
      </c>
      <c r="C7" s="1182">
        <v>5000</v>
      </c>
      <c r="D7" s="1182">
        <v>1221</v>
      </c>
      <c r="E7" s="813">
        <f t="shared" si="0"/>
        <v>24.42</v>
      </c>
      <c r="F7" s="1182">
        <v>789</v>
      </c>
      <c r="G7" s="1973">
        <v>3500</v>
      </c>
      <c r="H7" s="1973">
        <v>789</v>
      </c>
      <c r="I7" s="797">
        <f t="shared" si="1"/>
        <v>22.542857142857141</v>
      </c>
      <c r="J7" s="1929">
        <v>0</v>
      </c>
      <c r="K7" s="424">
        <f>J6/F7*100</f>
        <v>0</v>
      </c>
    </row>
    <row r="8" spans="1:11" ht="34.5" customHeight="1" x14ac:dyDescent="0.2">
      <c r="A8" s="737">
        <v>3</v>
      </c>
      <c r="B8" s="417" t="s">
        <v>93</v>
      </c>
      <c r="C8" s="1182">
        <v>22000</v>
      </c>
      <c r="D8" s="1182">
        <v>5465</v>
      </c>
      <c r="E8" s="813">
        <f t="shared" si="0"/>
        <v>24.84090909090909</v>
      </c>
      <c r="F8" s="1182">
        <v>5309</v>
      </c>
      <c r="G8" s="1973">
        <v>18000</v>
      </c>
      <c r="H8" s="1973">
        <v>5175</v>
      </c>
      <c r="I8" s="813">
        <f t="shared" si="1"/>
        <v>28.749999999999996</v>
      </c>
      <c r="J8" s="811">
        <v>0</v>
      </c>
      <c r="K8" s="812">
        <f>J8/F8*100</f>
        <v>0</v>
      </c>
    </row>
    <row r="9" spans="1:11" ht="34.5" customHeight="1" x14ac:dyDescent="0.2">
      <c r="A9" s="737">
        <v>4</v>
      </c>
      <c r="B9" s="417" t="s">
        <v>99</v>
      </c>
      <c r="C9" s="1182">
        <v>22500</v>
      </c>
      <c r="D9" s="1182">
        <v>3776</v>
      </c>
      <c r="E9" s="813">
        <f t="shared" si="0"/>
        <v>16.782222222222224</v>
      </c>
      <c r="F9" s="1182">
        <v>3776</v>
      </c>
      <c r="G9" s="1973">
        <v>17000</v>
      </c>
      <c r="H9" s="1973">
        <v>3776</v>
      </c>
      <c r="I9" s="813">
        <f t="shared" si="1"/>
        <v>22.211764705882352</v>
      </c>
      <c r="J9" s="811">
        <v>0</v>
      </c>
      <c r="K9" s="812">
        <f>J9/F9*100</f>
        <v>0</v>
      </c>
    </row>
    <row r="10" spans="1:11" ht="34.5" customHeight="1" x14ac:dyDescent="0.2">
      <c r="A10" s="737">
        <v>5</v>
      </c>
      <c r="B10" s="417" t="s">
        <v>100</v>
      </c>
      <c r="C10" s="1182">
        <v>33500</v>
      </c>
      <c r="D10" s="1182">
        <v>4707</v>
      </c>
      <c r="E10" s="813">
        <f t="shared" si="0"/>
        <v>14.050746268656717</v>
      </c>
      <c r="F10" s="1182">
        <v>4707</v>
      </c>
      <c r="G10" s="1973">
        <v>25500</v>
      </c>
      <c r="H10" s="1973">
        <v>4491</v>
      </c>
      <c r="I10" s="813">
        <f t="shared" si="1"/>
        <v>17.611764705882351</v>
      </c>
      <c r="J10" s="1929">
        <v>0</v>
      </c>
      <c r="K10" s="1708">
        <f>J10/F10*100</f>
        <v>0</v>
      </c>
    </row>
    <row r="11" spans="1:11" ht="34.5" customHeight="1" x14ac:dyDescent="0.2">
      <c r="A11" s="737">
        <v>6</v>
      </c>
      <c r="B11" s="417" t="s">
        <v>148</v>
      </c>
      <c r="C11" s="1182">
        <v>33500</v>
      </c>
      <c r="D11" s="1182">
        <v>7421</v>
      </c>
      <c r="E11" s="813">
        <f t="shared" si="0"/>
        <v>22.15223880597015</v>
      </c>
      <c r="F11" s="1182">
        <v>7357</v>
      </c>
      <c r="G11" s="1973">
        <v>25500</v>
      </c>
      <c r="H11" s="1973">
        <v>7328</v>
      </c>
      <c r="I11" s="813">
        <f t="shared" si="1"/>
        <v>28.737254901960785</v>
      </c>
      <c r="J11" s="811">
        <v>0</v>
      </c>
      <c r="K11" s="812">
        <f>J11/F11*100</f>
        <v>0</v>
      </c>
    </row>
    <row r="12" spans="1:11" ht="34.5" customHeight="1" x14ac:dyDescent="0.2">
      <c r="A12" s="2285">
        <v>7</v>
      </c>
      <c r="B12" s="2276" t="s">
        <v>39</v>
      </c>
      <c r="C12" s="2281">
        <v>7500</v>
      </c>
      <c r="D12" s="2281">
        <v>1139</v>
      </c>
      <c r="E12" s="2289">
        <f t="shared" si="0"/>
        <v>15.186666666666667</v>
      </c>
      <c r="F12" s="2281">
        <v>1139</v>
      </c>
      <c r="G12" s="2291">
        <v>6000</v>
      </c>
      <c r="H12" s="2291">
        <v>656</v>
      </c>
      <c r="I12" s="2289">
        <f t="shared" si="1"/>
        <v>10.933333333333334</v>
      </c>
      <c r="J12" s="2283">
        <v>0</v>
      </c>
      <c r="K12" s="2279">
        <f>J12/F12*100</f>
        <v>0</v>
      </c>
    </row>
    <row r="13" spans="1:11" ht="5.25" customHeight="1" x14ac:dyDescent="0.2">
      <c r="A13" s="2286"/>
      <c r="B13" s="2277"/>
      <c r="C13" s="2282"/>
      <c r="D13" s="2282"/>
      <c r="E13" s="2290"/>
      <c r="F13" s="2282"/>
      <c r="G13" s="2292"/>
      <c r="H13" s="2292"/>
      <c r="I13" s="2290"/>
      <c r="J13" s="2284"/>
      <c r="K13" s="2280"/>
    </row>
    <row r="14" spans="1:11" ht="34.5" customHeight="1" x14ac:dyDescent="0.2">
      <c r="A14" s="2242" t="s">
        <v>13</v>
      </c>
      <c r="B14" s="2242"/>
      <c r="C14" s="1180">
        <f>SUM(C6:C13)</f>
        <v>130000</v>
      </c>
      <c r="D14" s="1180">
        <f>SUM(D6:D13)</f>
        <v>24757</v>
      </c>
      <c r="E14" s="733">
        <f>D14/C14*100</f>
        <v>19.043846153846154</v>
      </c>
      <c r="F14" s="1180">
        <f>SUM(F6:F13)</f>
        <v>23993</v>
      </c>
      <c r="G14" s="1180">
        <f>SUM(G6:G13)</f>
        <v>100000</v>
      </c>
      <c r="H14" s="1180">
        <f>SUM(H6:H13)</f>
        <v>23131</v>
      </c>
      <c r="I14" s="733">
        <f>H14/G14*100</f>
        <v>23.131</v>
      </c>
      <c r="J14" s="855">
        <f>SUM(J6:J13)</f>
        <v>0</v>
      </c>
      <c r="K14" s="1709">
        <f>J14/F14*100</f>
        <v>0</v>
      </c>
    </row>
    <row r="15" spans="1:11" ht="18" x14ac:dyDescent="0.25">
      <c r="B15" s="734"/>
    </row>
    <row r="16" spans="1:11" ht="18" x14ac:dyDescent="0.25">
      <c r="B16" s="738"/>
    </row>
  </sheetData>
  <mergeCells count="19">
    <mergeCell ref="A12:A13"/>
    <mergeCell ref="A14:B14"/>
    <mergeCell ref="A3:A5"/>
    <mergeCell ref="I12:I13"/>
    <mergeCell ref="G12:G13"/>
    <mergeCell ref="H12:H13"/>
    <mergeCell ref="E12:E13"/>
    <mergeCell ref="F12:F13"/>
    <mergeCell ref="B1:K1"/>
    <mergeCell ref="B12:B13"/>
    <mergeCell ref="B3:B5"/>
    <mergeCell ref="F3:F4"/>
    <mergeCell ref="G3:I4"/>
    <mergeCell ref="J3:K4"/>
    <mergeCell ref="K12:K13"/>
    <mergeCell ref="C3:E4"/>
    <mergeCell ref="C12:C13"/>
    <mergeCell ref="D12:D13"/>
    <mergeCell ref="J12:J13"/>
  </mergeCells>
  <phoneticPr fontId="20" type="noConversion"/>
  <pageMargins left="0.63" right="0" top="0.41" bottom="0.48" header="0.25" footer="0.2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45"/>
  <sheetViews>
    <sheetView topLeftCell="B20" zoomScale="120" zoomScaleNormal="120" workbookViewId="0">
      <pane xSplit="1" ySplit="2" topLeftCell="C22" activePane="bottomRight" state="frozen"/>
      <selection activeCell="B20" sqref="B20"/>
      <selection pane="topRight" activeCell="C20" sqref="C20"/>
      <selection pane="bottomLeft" activeCell="B22" sqref="B22"/>
      <selection pane="bottomRight" activeCell="AA27" sqref="AA27"/>
    </sheetView>
  </sheetViews>
  <sheetFormatPr defaultRowHeight="15" x14ac:dyDescent="0.2"/>
  <cols>
    <col min="1" max="1" width="3.75" customWidth="1"/>
    <col min="2" max="2" width="17.625" customWidth="1"/>
    <col min="3" max="3" width="7.625" style="395" customWidth="1"/>
    <col min="4" max="4" width="7.5" style="395" customWidth="1"/>
    <col min="5" max="5" width="5.125" style="395" customWidth="1"/>
    <col min="6" max="6" width="6.125" style="395" customWidth="1"/>
    <col min="7" max="7" width="5.5" style="395" customWidth="1"/>
    <col min="8" max="8" width="5.25" style="395" customWidth="1"/>
    <col min="9" max="9" width="5.125" customWidth="1"/>
    <col min="10" max="10" width="5.25" customWidth="1"/>
    <col min="11" max="11" width="6.25" style="395" customWidth="1"/>
    <col min="12" max="12" width="6.75" style="395" customWidth="1"/>
    <col min="13" max="13" width="6.125" style="395" customWidth="1"/>
    <col min="14" max="14" width="7" style="395" customWidth="1"/>
    <col min="15" max="15" width="6.5" style="395" customWidth="1"/>
    <col min="16" max="16" width="6" style="395" customWidth="1"/>
    <col min="17" max="17" width="6.625" style="395" customWidth="1"/>
    <col min="18" max="18" width="6" style="395" customWidth="1"/>
    <col min="19" max="19" width="5.625" style="395" customWidth="1"/>
    <col min="20" max="20" width="7.375" style="395" customWidth="1"/>
  </cols>
  <sheetData>
    <row r="1" spans="1:20" ht="29.25" hidden="1" customHeight="1" x14ac:dyDescent="0.3">
      <c r="A1" s="2302" t="s">
        <v>89</v>
      </c>
      <c r="B1" s="2302"/>
      <c r="C1" s="2302"/>
      <c r="D1" s="2302"/>
      <c r="E1" s="2302"/>
      <c r="F1" s="2302"/>
      <c r="G1" s="2302"/>
      <c r="H1" s="2302"/>
      <c r="I1" s="2302"/>
      <c r="J1" s="2302"/>
      <c r="K1" s="2302"/>
      <c r="L1" s="2302"/>
      <c r="M1" s="2302"/>
      <c r="N1" s="2302"/>
      <c r="O1" s="2302"/>
      <c r="P1" s="2302"/>
    </row>
    <row r="2" spans="1:20" ht="26.25" hidden="1" customHeight="1" x14ac:dyDescent="0.3">
      <c r="A2" s="2302" t="s">
        <v>150</v>
      </c>
      <c r="B2" s="2302"/>
      <c r="C2" s="2302"/>
      <c r="D2" s="2302"/>
      <c r="E2" s="2302"/>
      <c r="F2" s="2302"/>
      <c r="G2" s="2302"/>
      <c r="H2" s="2302"/>
      <c r="I2" s="2302"/>
      <c r="J2" s="2302"/>
      <c r="K2" s="2302"/>
      <c r="L2" s="2302"/>
      <c r="M2" s="2302"/>
      <c r="N2" s="2302"/>
      <c r="O2" s="2302"/>
      <c r="P2" s="2302"/>
    </row>
    <row r="3" spans="1:20" ht="17.25" hidden="1" x14ac:dyDescent="0.3">
      <c r="B3" s="22"/>
      <c r="C3" s="598"/>
      <c r="D3" s="598"/>
      <c r="E3" s="598"/>
      <c r="F3" s="598"/>
      <c r="G3" s="598"/>
      <c r="H3" s="598"/>
      <c r="I3" s="22"/>
      <c r="J3" s="22"/>
      <c r="K3" s="598"/>
      <c r="L3" s="598"/>
    </row>
    <row r="4" spans="1:20" ht="30" hidden="1" customHeight="1" x14ac:dyDescent="0.2">
      <c r="A4" s="2314" t="s">
        <v>16</v>
      </c>
      <c r="B4" s="2314" t="s">
        <v>17</v>
      </c>
      <c r="C4" s="2304" t="s">
        <v>18</v>
      </c>
      <c r="D4" s="2305"/>
      <c r="E4" s="2305"/>
      <c r="F4" s="2305"/>
      <c r="G4" s="2305"/>
      <c r="H4" s="2305"/>
      <c r="I4" s="2305"/>
      <c r="J4" s="2305"/>
      <c r="K4" s="2305"/>
      <c r="L4" s="2305"/>
      <c r="M4" s="2305"/>
      <c r="N4" s="2305"/>
      <c r="O4" s="2305"/>
      <c r="P4" s="2305"/>
      <c r="Q4" s="650"/>
      <c r="R4" s="651"/>
      <c r="S4" s="651"/>
      <c r="T4" s="652"/>
    </row>
    <row r="5" spans="1:20" ht="39" hidden="1" customHeight="1" x14ac:dyDescent="0.2">
      <c r="A5" s="2314"/>
      <c r="B5" s="2314"/>
      <c r="C5" s="2309" t="s">
        <v>19</v>
      </c>
      <c r="D5" s="2309"/>
      <c r="E5" s="2309"/>
      <c r="F5" s="2309" t="s">
        <v>20</v>
      </c>
      <c r="G5" s="2309"/>
      <c r="H5" s="2309"/>
      <c r="I5" s="178"/>
      <c r="J5" s="178"/>
      <c r="K5" s="2306" t="s">
        <v>21</v>
      </c>
      <c r="L5" s="2307"/>
      <c r="M5" s="2308"/>
      <c r="N5" s="2309" t="s">
        <v>30</v>
      </c>
      <c r="O5" s="2309"/>
      <c r="P5" s="2306"/>
      <c r="Q5" s="2315"/>
      <c r="R5" s="2316"/>
      <c r="S5" s="2316"/>
      <c r="T5" s="2310"/>
    </row>
    <row r="6" spans="1:20" ht="56.25" hidden="1" customHeight="1" x14ac:dyDescent="0.2">
      <c r="A6" s="2314"/>
      <c r="B6" s="2314"/>
      <c r="C6" s="599" t="s">
        <v>152</v>
      </c>
      <c r="D6" s="600" t="s">
        <v>151</v>
      </c>
      <c r="E6" s="599" t="s">
        <v>22</v>
      </c>
      <c r="F6" s="599" t="s">
        <v>153</v>
      </c>
      <c r="G6" s="600" t="s">
        <v>151</v>
      </c>
      <c r="H6" s="599" t="s">
        <v>22</v>
      </c>
      <c r="I6" s="177"/>
      <c r="J6" s="177"/>
      <c r="K6" s="599" t="s">
        <v>152</v>
      </c>
      <c r="L6" s="600" t="s">
        <v>151</v>
      </c>
      <c r="M6" s="627" t="s">
        <v>22</v>
      </c>
      <c r="N6" s="639" t="s">
        <v>154</v>
      </c>
      <c r="O6" s="600" t="s">
        <v>151</v>
      </c>
      <c r="P6" s="592" t="s">
        <v>22</v>
      </c>
      <c r="Q6" s="653"/>
      <c r="R6" s="654"/>
      <c r="S6" s="655"/>
      <c r="T6" s="2310"/>
    </row>
    <row r="7" spans="1:20" ht="23.1" hidden="1" customHeight="1" x14ac:dyDescent="0.2">
      <c r="A7" s="179">
        <v>1</v>
      </c>
      <c r="B7" s="180" t="s">
        <v>23</v>
      </c>
      <c r="C7" s="601" t="s">
        <v>70</v>
      </c>
      <c r="D7" s="602" t="s">
        <v>70</v>
      </c>
      <c r="E7" s="603">
        <v>100</v>
      </c>
      <c r="F7" s="602" t="s">
        <v>31</v>
      </c>
      <c r="G7" s="602" t="s">
        <v>31</v>
      </c>
      <c r="H7" s="603">
        <v>100</v>
      </c>
      <c r="I7" s="181"/>
      <c r="J7" s="181"/>
      <c r="K7" s="602" t="s">
        <v>80</v>
      </c>
      <c r="L7" s="628" t="s">
        <v>83</v>
      </c>
      <c r="M7" s="603">
        <v>582</v>
      </c>
      <c r="N7" s="640">
        <v>50</v>
      </c>
      <c r="O7" s="641">
        <v>50</v>
      </c>
      <c r="P7" s="642">
        <f t="shared" ref="P7:P13" si="0">O7/N7*100</f>
        <v>100</v>
      </c>
      <c r="Q7" s="656"/>
      <c r="R7" s="657"/>
      <c r="S7" s="658"/>
      <c r="T7" s="617"/>
    </row>
    <row r="8" spans="1:20" ht="23.1" hidden="1" customHeight="1" x14ac:dyDescent="0.2">
      <c r="A8" s="182">
        <v>2</v>
      </c>
      <c r="B8" s="183" t="s">
        <v>24</v>
      </c>
      <c r="C8" s="604" t="s">
        <v>71</v>
      </c>
      <c r="D8" s="605" t="s">
        <v>71</v>
      </c>
      <c r="E8" s="606">
        <v>100</v>
      </c>
      <c r="F8" s="605" t="s">
        <v>31</v>
      </c>
      <c r="G8" s="605" t="s">
        <v>31</v>
      </c>
      <c r="H8" s="606">
        <v>100</v>
      </c>
      <c r="I8" s="184"/>
      <c r="J8" s="184"/>
      <c r="K8" s="605" t="s">
        <v>81</v>
      </c>
      <c r="L8" s="629" t="s">
        <v>84</v>
      </c>
      <c r="M8" s="606">
        <v>302</v>
      </c>
      <c r="N8" s="643">
        <v>50</v>
      </c>
      <c r="O8" s="644">
        <v>38</v>
      </c>
      <c r="P8" s="645">
        <f t="shared" si="0"/>
        <v>76</v>
      </c>
      <c r="Q8" s="656"/>
      <c r="R8" s="657"/>
      <c r="S8" s="658"/>
      <c r="T8" s="617"/>
    </row>
    <row r="9" spans="1:20" ht="23.1" hidden="1" customHeight="1" x14ac:dyDescent="0.2">
      <c r="A9" s="182">
        <v>3</v>
      </c>
      <c r="B9" s="183" t="s">
        <v>25</v>
      </c>
      <c r="C9" s="604" t="s">
        <v>72</v>
      </c>
      <c r="D9" s="605" t="s">
        <v>72</v>
      </c>
      <c r="E9" s="606">
        <v>100</v>
      </c>
      <c r="F9" s="605" t="s">
        <v>31</v>
      </c>
      <c r="G9" s="605" t="s">
        <v>31</v>
      </c>
      <c r="H9" s="606">
        <v>100</v>
      </c>
      <c r="I9" s="184"/>
      <c r="J9" s="184"/>
      <c r="K9" s="605" t="s">
        <v>80</v>
      </c>
      <c r="L9" s="629" t="s">
        <v>85</v>
      </c>
      <c r="M9" s="606">
        <v>153</v>
      </c>
      <c r="N9" s="643">
        <v>50</v>
      </c>
      <c r="O9" s="644">
        <v>10</v>
      </c>
      <c r="P9" s="645">
        <f t="shared" si="0"/>
        <v>20</v>
      </c>
      <c r="Q9" s="656"/>
      <c r="R9" s="657"/>
      <c r="S9" s="658"/>
      <c r="T9" s="617"/>
    </row>
    <row r="10" spans="1:20" ht="23.1" hidden="1" customHeight="1" x14ac:dyDescent="0.2">
      <c r="A10" s="182">
        <v>4</v>
      </c>
      <c r="B10" s="183" t="s">
        <v>26</v>
      </c>
      <c r="C10" s="604" t="s">
        <v>73</v>
      </c>
      <c r="D10" s="605" t="s">
        <v>73</v>
      </c>
      <c r="E10" s="606">
        <v>100</v>
      </c>
      <c r="F10" s="605" t="s">
        <v>31</v>
      </c>
      <c r="G10" s="605" t="s">
        <v>31</v>
      </c>
      <c r="H10" s="606">
        <v>100</v>
      </c>
      <c r="I10" s="184"/>
      <c r="J10" s="184"/>
      <c r="K10" s="605" t="s">
        <v>81</v>
      </c>
      <c r="L10" s="629" t="s">
        <v>86</v>
      </c>
      <c r="M10" s="606">
        <v>46.6</v>
      </c>
      <c r="N10" s="643">
        <v>40</v>
      </c>
      <c r="O10" s="644">
        <v>4</v>
      </c>
      <c r="P10" s="645">
        <f t="shared" si="0"/>
        <v>10</v>
      </c>
      <c r="Q10" s="656"/>
      <c r="R10" s="657"/>
      <c r="S10" s="658"/>
      <c r="T10" s="617"/>
    </row>
    <row r="11" spans="1:20" ht="23.1" hidden="1" customHeight="1" x14ac:dyDescent="0.2">
      <c r="A11" s="182">
        <v>5</v>
      </c>
      <c r="B11" s="183" t="s">
        <v>27</v>
      </c>
      <c r="C11" s="604" t="s">
        <v>74</v>
      </c>
      <c r="D11" s="605" t="s">
        <v>74</v>
      </c>
      <c r="E11" s="606">
        <v>100</v>
      </c>
      <c r="F11" s="605" t="s">
        <v>31</v>
      </c>
      <c r="G11" s="605" t="s">
        <v>31</v>
      </c>
      <c r="H11" s="606">
        <v>100</v>
      </c>
      <c r="I11" s="184"/>
      <c r="J11" s="184"/>
      <c r="K11" s="605" t="s">
        <v>81</v>
      </c>
      <c r="L11" s="629" t="s">
        <v>81</v>
      </c>
      <c r="M11" s="606">
        <v>100</v>
      </c>
      <c r="N11" s="643">
        <v>50</v>
      </c>
      <c r="O11" s="644">
        <v>7</v>
      </c>
      <c r="P11" s="645">
        <f t="shared" si="0"/>
        <v>14.000000000000002</v>
      </c>
      <c r="Q11" s="656"/>
      <c r="R11" s="657"/>
      <c r="S11" s="658"/>
      <c r="T11" s="617"/>
    </row>
    <row r="12" spans="1:20" ht="23.1" hidden="1" customHeight="1" x14ac:dyDescent="0.2">
      <c r="A12" s="182">
        <v>6</v>
      </c>
      <c r="B12" s="183" t="s">
        <v>28</v>
      </c>
      <c r="C12" s="604" t="s">
        <v>75</v>
      </c>
      <c r="D12" s="605" t="s">
        <v>75</v>
      </c>
      <c r="E12" s="606">
        <v>100</v>
      </c>
      <c r="F12" s="605" t="s">
        <v>31</v>
      </c>
      <c r="G12" s="605" t="s">
        <v>31</v>
      </c>
      <c r="H12" s="606">
        <v>100</v>
      </c>
      <c r="I12" s="184"/>
      <c r="J12" s="184"/>
      <c r="K12" s="605" t="s">
        <v>81</v>
      </c>
      <c r="L12" s="629" t="s">
        <v>81</v>
      </c>
      <c r="M12" s="606">
        <v>100</v>
      </c>
      <c r="N12" s="643">
        <v>30</v>
      </c>
      <c r="O12" s="644">
        <v>10</v>
      </c>
      <c r="P12" s="645">
        <f t="shared" si="0"/>
        <v>33.333333333333329</v>
      </c>
      <c r="Q12" s="656"/>
      <c r="R12" s="657"/>
      <c r="S12" s="658"/>
      <c r="T12" s="617"/>
    </row>
    <row r="13" spans="1:20" ht="23.1" hidden="1" customHeight="1" x14ac:dyDescent="0.2">
      <c r="A13" s="185">
        <v>7</v>
      </c>
      <c r="B13" s="186" t="s">
        <v>29</v>
      </c>
      <c r="C13" s="607" t="s">
        <v>31</v>
      </c>
      <c r="D13" s="607" t="s">
        <v>77</v>
      </c>
      <c r="E13" s="608">
        <v>230</v>
      </c>
      <c r="F13" s="607"/>
      <c r="G13" s="618"/>
      <c r="H13" s="608"/>
      <c r="I13" s="187"/>
      <c r="J13" s="187"/>
      <c r="K13" s="607"/>
      <c r="L13" s="630" t="s">
        <v>87</v>
      </c>
      <c r="M13" s="608"/>
      <c r="N13" s="646">
        <v>20</v>
      </c>
      <c r="O13" s="647">
        <v>71</v>
      </c>
      <c r="P13" s="648">
        <f t="shared" si="0"/>
        <v>355</v>
      </c>
      <c r="Q13" s="656"/>
      <c r="R13" s="657"/>
      <c r="S13" s="658"/>
      <c r="T13" s="617"/>
    </row>
    <row r="14" spans="1:20" ht="23.1" hidden="1" customHeight="1" x14ac:dyDescent="0.2">
      <c r="A14" s="2294" t="s">
        <v>2</v>
      </c>
      <c r="B14" s="2294"/>
      <c r="C14" s="609" t="s">
        <v>76</v>
      </c>
      <c r="D14" s="609" t="s">
        <v>78</v>
      </c>
      <c r="E14" s="610">
        <v>131.80000000000001</v>
      </c>
      <c r="F14" s="619" t="s">
        <v>79</v>
      </c>
      <c r="G14" s="619" t="s">
        <v>79</v>
      </c>
      <c r="H14" s="610">
        <v>100</v>
      </c>
      <c r="I14" s="188"/>
      <c r="J14" s="188"/>
      <c r="K14" s="619" t="s">
        <v>82</v>
      </c>
      <c r="L14" s="631" t="s">
        <v>88</v>
      </c>
      <c r="M14" s="632">
        <v>266.8</v>
      </c>
      <c r="N14" s="336">
        <f>SUM(N7:N13)</f>
        <v>290</v>
      </c>
      <c r="O14" s="336">
        <f>SUM(O7:O13)</f>
        <v>190</v>
      </c>
      <c r="P14" s="649">
        <f>O14/N14*100</f>
        <v>65.517241379310349</v>
      </c>
      <c r="Q14" s="659"/>
      <c r="R14" s="660"/>
      <c r="S14" s="661"/>
      <c r="T14" s="617"/>
    </row>
    <row r="15" spans="1:20" ht="23.1" hidden="1" customHeight="1" x14ac:dyDescent="0.2">
      <c r="A15" s="189"/>
      <c r="B15" s="189"/>
      <c r="C15" s="611"/>
      <c r="D15" s="611"/>
      <c r="E15" s="534"/>
      <c r="F15" s="620"/>
      <c r="G15" s="620"/>
      <c r="H15" s="534"/>
      <c r="I15" s="190"/>
      <c r="J15" s="190"/>
      <c r="K15" s="620"/>
      <c r="L15" s="534"/>
      <c r="M15" s="533"/>
      <c r="N15" s="620"/>
      <c r="O15" s="533"/>
      <c r="P15" s="547"/>
      <c r="Q15" s="617"/>
      <c r="R15" s="617"/>
      <c r="S15" s="617"/>
      <c r="T15" s="662"/>
    </row>
    <row r="16" spans="1:20" ht="23.1" hidden="1" customHeight="1" x14ac:dyDescent="0.2">
      <c r="A16" s="189"/>
      <c r="B16" s="189"/>
      <c r="C16" s="611"/>
      <c r="D16" s="611"/>
      <c r="E16" s="534"/>
      <c r="F16" s="620"/>
      <c r="G16" s="620"/>
      <c r="H16" s="621"/>
      <c r="I16" s="191"/>
      <c r="J16" s="191"/>
      <c r="K16" s="620"/>
      <c r="L16" s="534"/>
      <c r="M16" s="533"/>
      <c r="N16" s="620"/>
      <c r="O16" s="533"/>
      <c r="P16" s="547"/>
      <c r="Q16" s="617"/>
      <c r="R16" s="617"/>
      <c r="S16" s="617"/>
      <c r="T16" s="662"/>
    </row>
    <row r="17" spans="1:23" ht="23.1" hidden="1" customHeight="1" x14ac:dyDescent="0.2">
      <c r="A17" s="189"/>
      <c r="B17" s="189"/>
      <c r="C17" s="611"/>
      <c r="D17" s="611"/>
      <c r="E17" s="534"/>
      <c r="F17" s="620"/>
      <c r="G17" s="620"/>
      <c r="H17" s="534"/>
      <c r="I17" s="190"/>
      <c r="J17" s="190"/>
      <c r="K17" s="620"/>
      <c r="L17" s="534"/>
      <c r="M17" s="533"/>
      <c r="N17" s="620"/>
      <c r="O17" s="533"/>
      <c r="P17" s="547"/>
      <c r="Q17" s="617"/>
      <c r="R17" s="617"/>
      <c r="S17" s="617"/>
      <c r="T17" s="662"/>
    </row>
    <row r="18" spans="1:23" ht="33" customHeight="1" x14ac:dyDescent="0.3">
      <c r="A18" s="2311" t="s">
        <v>927</v>
      </c>
      <c r="B18" s="2312"/>
      <c r="C18" s="2312"/>
      <c r="D18" s="2312"/>
      <c r="E18" s="2312"/>
      <c r="F18" s="2312"/>
      <c r="G18" s="2312"/>
      <c r="H18" s="2312"/>
      <c r="I18" s="2312"/>
      <c r="J18" s="2312"/>
      <c r="K18" s="2312"/>
      <c r="L18" s="2312"/>
      <c r="M18" s="2312"/>
      <c r="N18" s="2312"/>
      <c r="O18" s="2312"/>
      <c r="P18" s="2312"/>
      <c r="Q18" s="2312"/>
      <c r="R18" s="2312"/>
      <c r="S18" s="2312"/>
      <c r="T18" s="2313"/>
      <c r="U18" s="27"/>
      <c r="V18" s="28"/>
      <c r="W18" s="29"/>
    </row>
    <row r="19" spans="1:23" ht="18" customHeight="1" x14ac:dyDescent="0.35">
      <c r="A19" s="59"/>
      <c r="B19" s="2303"/>
      <c r="C19" s="2303"/>
      <c r="D19" s="2303"/>
      <c r="E19" s="2303"/>
      <c r="F19" s="2303"/>
      <c r="G19" s="2303"/>
      <c r="H19" s="2303"/>
      <c r="I19" s="2303"/>
      <c r="J19" s="2303"/>
      <c r="K19" s="2303"/>
      <c r="L19" s="2303"/>
      <c r="M19" s="2303"/>
      <c r="N19" s="2303"/>
      <c r="O19" s="2303"/>
      <c r="P19" s="2303"/>
      <c r="Q19" s="2303"/>
      <c r="R19" s="617"/>
      <c r="S19" s="617"/>
      <c r="T19" s="617"/>
      <c r="U19" s="27"/>
      <c r="V19" s="28"/>
      <c r="W19" s="29"/>
    </row>
    <row r="20" spans="1:23" ht="46.5" customHeight="1" x14ac:dyDescent="0.2">
      <c r="A20" s="2295" t="s">
        <v>14</v>
      </c>
      <c r="B20" s="2250" t="s">
        <v>229</v>
      </c>
      <c r="C20" s="2299" t="s">
        <v>222</v>
      </c>
      <c r="D20" s="2300"/>
      <c r="E20" s="2301"/>
      <c r="F20" s="2299" t="s">
        <v>461</v>
      </c>
      <c r="G20" s="2300"/>
      <c r="H20" s="2300"/>
      <c r="I20" s="2300"/>
      <c r="J20" s="2301"/>
      <c r="K20" s="2299" t="s">
        <v>511</v>
      </c>
      <c r="L20" s="2300"/>
      <c r="M20" s="2301"/>
      <c r="N20" s="2299" t="s">
        <v>298</v>
      </c>
      <c r="O20" s="2300"/>
      <c r="P20" s="2301"/>
      <c r="Q20" s="2296" t="s">
        <v>223</v>
      </c>
      <c r="R20" s="2297"/>
      <c r="S20" s="2298"/>
      <c r="T20" s="2214" t="s">
        <v>204</v>
      </c>
      <c r="U20" s="18"/>
    </row>
    <row r="21" spans="1:23" ht="69" customHeight="1" x14ac:dyDescent="0.2">
      <c r="A21" s="2295"/>
      <c r="B21" s="2250"/>
      <c r="C21" s="528" t="s">
        <v>938</v>
      </c>
      <c r="D21" s="1602" t="s">
        <v>914</v>
      </c>
      <c r="E21" s="1602" t="s">
        <v>54</v>
      </c>
      <c r="F21" s="528" t="s">
        <v>939</v>
      </c>
      <c r="G21" s="1847" t="s">
        <v>914</v>
      </c>
      <c r="H21" s="1602" t="s">
        <v>54</v>
      </c>
      <c r="I21" s="1602" t="s">
        <v>459</v>
      </c>
      <c r="J21" s="1603" t="s">
        <v>460</v>
      </c>
      <c r="K21" s="1602" t="s">
        <v>913</v>
      </c>
      <c r="L21" s="1847" t="s">
        <v>914</v>
      </c>
      <c r="M21" s="1602" t="s">
        <v>54</v>
      </c>
      <c r="N21" s="528" t="s">
        <v>940</v>
      </c>
      <c r="O21" s="1847" t="s">
        <v>914</v>
      </c>
      <c r="P21" s="1602" t="s">
        <v>54</v>
      </c>
      <c r="Q21" s="528" t="s">
        <v>941</v>
      </c>
      <c r="R21" s="1847" t="s">
        <v>914</v>
      </c>
      <c r="S21" s="1602" t="s">
        <v>54</v>
      </c>
      <c r="T21" s="2216"/>
    </row>
    <row r="22" spans="1:23" ht="24" customHeight="1" x14ac:dyDescent="0.2">
      <c r="A22" s="309">
        <v>1</v>
      </c>
      <c r="B22" s="1332" t="s">
        <v>103</v>
      </c>
      <c r="C22" s="990">
        <v>550</v>
      </c>
      <c r="D22" s="990">
        <v>151</v>
      </c>
      <c r="E22" s="986">
        <f t="shared" ref="E22:E31" si="1">D22/C22*100</f>
        <v>27.454545454545453</v>
      </c>
      <c r="F22" s="987">
        <v>1</v>
      </c>
      <c r="G22" s="1166">
        <v>0</v>
      </c>
      <c r="H22" s="988">
        <f t="shared" ref="H22:H29" si="2">G22/F22*100</f>
        <v>0</v>
      </c>
      <c r="I22" s="408">
        <v>0</v>
      </c>
      <c r="J22" s="408">
        <v>0</v>
      </c>
      <c r="K22" s="989">
        <v>55</v>
      </c>
      <c r="L22" s="462">
        <v>4</v>
      </c>
      <c r="M22" s="991">
        <f t="shared" ref="M22:M28" si="3">L22/K22*100</f>
        <v>7.2727272727272725</v>
      </c>
      <c r="N22" s="987">
        <v>774</v>
      </c>
      <c r="O22" s="990">
        <v>202</v>
      </c>
      <c r="P22" s="986">
        <f>O22/N22*100</f>
        <v>26.098191214470283</v>
      </c>
      <c r="Q22" s="987">
        <v>2100</v>
      </c>
      <c r="R22" s="990">
        <v>456</v>
      </c>
      <c r="S22" s="991">
        <f>R22/Q22*100</f>
        <v>21.714285714285715</v>
      </c>
      <c r="T22" s="1333">
        <v>46</v>
      </c>
    </row>
    <row r="23" spans="1:23" ht="24" customHeight="1" x14ac:dyDescent="0.2">
      <c r="A23" s="426">
        <v>2</v>
      </c>
      <c r="B23" s="46" t="s">
        <v>96</v>
      </c>
      <c r="C23" s="462">
        <v>250</v>
      </c>
      <c r="D23" s="462">
        <v>122</v>
      </c>
      <c r="E23" s="469">
        <f t="shared" si="1"/>
        <v>48.8</v>
      </c>
      <c r="F23" s="622">
        <v>1</v>
      </c>
      <c r="G23" s="1166">
        <v>0</v>
      </c>
      <c r="H23" s="623">
        <f t="shared" si="2"/>
        <v>0</v>
      </c>
      <c r="I23" s="1929">
        <v>0</v>
      </c>
      <c r="J23" s="820">
        <v>0</v>
      </c>
      <c r="K23" s="633">
        <v>6</v>
      </c>
      <c r="L23" s="1929">
        <v>0</v>
      </c>
      <c r="M23" s="634">
        <f t="shared" si="3"/>
        <v>0</v>
      </c>
      <c r="N23" s="622">
        <v>194</v>
      </c>
      <c r="O23" s="462">
        <v>70</v>
      </c>
      <c r="P23" s="469">
        <f t="shared" ref="P23:P31" si="4">O23/N23*100</f>
        <v>36.082474226804123</v>
      </c>
      <c r="Q23" s="622">
        <v>580</v>
      </c>
      <c r="R23" s="462">
        <v>231</v>
      </c>
      <c r="S23" s="634">
        <f t="shared" ref="S23:S31" si="5">R23/Q23*100</f>
        <v>39.827586206896555</v>
      </c>
      <c r="T23" s="465">
        <v>4</v>
      </c>
    </row>
    <row r="24" spans="1:23" ht="24" customHeight="1" x14ac:dyDescent="0.2">
      <c r="A24" s="426">
        <v>3</v>
      </c>
      <c r="B24" s="46" t="s">
        <v>100</v>
      </c>
      <c r="C24" s="462">
        <v>250</v>
      </c>
      <c r="D24" s="462">
        <v>49</v>
      </c>
      <c r="E24" s="469">
        <f t="shared" si="1"/>
        <v>19.600000000000001</v>
      </c>
      <c r="F24" s="622">
        <v>1</v>
      </c>
      <c r="G24" s="1166">
        <v>0</v>
      </c>
      <c r="H24" s="623">
        <f t="shared" si="2"/>
        <v>0</v>
      </c>
      <c r="I24" s="1166">
        <v>0</v>
      </c>
      <c r="J24" s="820">
        <v>0</v>
      </c>
      <c r="K24" s="633">
        <v>11</v>
      </c>
      <c r="L24" s="1929">
        <v>0</v>
      </c>
      <c r="M24" s="634">
        <f t="shared" si="3"/>
        <v>0</v>
      </c>
      <c r="N24" s="622">
        <v>370</v>
      </c>
      <c r="O24" s="462">
        <v>66</v>
      </c>
      <c r="P24" s="469">
        <f t="shared" si="4"/>
        <v>17.837837837837839</v>
      </c>
      <c r="Q24" s="622">
        <v>1000</v>
      </c>
      <c r="R24" s="462">
        <v>202</v>
      </c>
      <c r="S24" s="634">
        <f t="shared" si="5"/>
        <v>20.200000000000003</v>
      </c>
      <c r="T24" s="465">
        <v>1</v>
      </c>
    </row>
    <row r="25" spans="1:23" ht="24" customHeight="1" x14ac:dyDescent="0.2">
      <c r="A25" s="426">
        <v>4</v>
      </c>
      <c r="B25" s="46" t="s">
        <v>99</v>
      </c>
      <c r="C25" s="462">
        <v>200</v>
      </c>
      <c r="D25" s="462">
        <v>51</v>
      </c>
      <c r="E25" s="469">
        <f t="shared" si="1"/>
        <v>25.5</v>
      </c>
      <c r="F25" s="622">
        <v>1</v>
      </c>
      <c r="G25" s="1166">
        <v>0</v>
      </c>
      <c r="H25" s="623">
        <f t="shared" si="2"/>
        <v>0</v>
      </c>
      <c r="I25" s="1166">
        <v>0</v>
      </c>
      <c r="J25" s="820">
        <v>0</v>
      </c>
      <c r="K25" s="633">
        <v>17</v>
      </c>
      <c r="L25" s="462">
        <v>4</v>
      </c>
      <c r="M25" s="634">
        <f t="shared" si="3"/>
        <v>23.52941176470588</v>
      </c>
      <c r="N25" s="622">
        <v>348</v>
      </c>
      <c r="O25" s="462">
        <v>31</v>
      </c>
      <c r="P25" s="469">
        <f t="shared" si="4"/>
        <v>8.9080459770114953</v>
      </c>
      <c r="Q25" s="622">
        <v>1000</v>
      </c>
      <c r="R25" s="462">
        <v>87</v>
      </c>
      <c r="S25" s="634">
        <f t="shared" si="5"/>
        <v>8.6999999999999993</v>
      </c>
      <c r="T25" s="465">
        <v>1</v>
      </c>
    </row>
    <row r="26" spans="1:23" ht="24" customHeight="1" x14ac:dyDescent="0.2">
      <c r="A26" s="426">
        <v>5</v>
      </c>
      <c r="B26" s="46" t="s">
        <v>93</v>
      </c>
      <c r="C26" s="462">
        <v>200</v>
      </c>
      <c r="D26" s="462">
        <v>61</v>
      </c>
      <c r="E26" s="469">
        <f t="shared" si="1"/>
        <v>30.5</v>
      </c>
      <c r="F26" s="622">
        <v>1</v>
      </c>
      <c r="G26" s="1166">
        <v>0</v>
      </c>
      <c r="H26" s="623">
        <f t="shared" si="2"/>
        <v>0</v>
      </c>
      <c r="I26" s="1166">
        <v>0</v>
      </c>
      <c r="J26" s="820">
        <v>0</v>
      </c>
      <c r="K26" s="633">
        <v>8</v>
      </c>
      <c r="L26" s="1929">
        <v>0</v>
      </c>
      <c r="M26" s="634">
        <f>L26/K26*100</f>
        <v>0</v>
      </c>
      <c r="N26" s="622">
        <v>356</v>
      </c>
      <c r="O26" s="462">
        <v>66</v>
      </c>
      <c r="P26" s="469">
        <f t="shared" si="4"/>
        <v>18.539325842696631</v>
      </c>
      <c r="Q26" s="622">
        <v>1000</v>
      </c>
      <c r="R26" s="462">
        <v>198</v>
      </c>
      <c r="S26" s="634">
        <f t="shared" si="5"/>
        <v>19.8</v>
      </c>
      <c r="T26" s="1401">
        <v>0</v>
      </c>
    </row>
    <row r="27" spans="1:23" ht="24" customHeight="1" x14ac:dyDescent="0.2">
      <c r="A27" s="426">
        <v>6</v>
      </c>
      <c r="B27" s="46" t="s">
        <v>92</v>
      </c>
      <c r="C27" s="462">
        <v>100</v>
      </c>
      <c r="D27" s="462">
        <v>22</v>
      </c>
      <c r="E27" s="469">
        <f t="shared" si="1"/>
        <v>22</v>
      </c>
      <c r="F27" s="622">
        <v>1</v>
      </c>
      <c r="G27" s="994">
        <v>0</v>
      </c>
      <c r="H27" s="623">
        <f t="shared" si="2"/>
        <v>0</v>
      </c>
      <c r="I27" s="1166">
        <v>0</v>
      </c>
      <c r="J27" s="1401">
        <v>0</v>
      </c>
      <c r="K27" s="633">
        <v>5</v>
      </c>
      <c r="L27" s="1929">
        <v>0</v>
      </c>
      <c r="M27" s="634">
        <f t="shared" si="3"/>
        <v>0</v>
      </c>
      <c r="N27" s="622">
        <v>115</v>
      </c>
      <c r="O27" s="462">
        <v>22</v>
      </c>
      <c r="P27" s="469">
        <f t="shared" si="4"/>
        <v>19.130434782608695</v>
      </c>
      <c r="Q27" s="622">
        <v>340</v>
      </c>
      <c r="R27" s="462">
        <v>66</v>
      </c>
      <c r="S27" s="634">
        <f t="shared" si="5"/>
        <v>19.411764705882355</v>
      </c>
      <c r="T27" s="1401">
        <v>0</v>
      </c>
    </row>
    <row r="28" spans="1:23" ht="24" customHeight="1" x14ac:dyDescent="0.2">
      <c r="A28" s="426">
        <v>7</v>
      </c>
      <c r="B28" s="174" t="s">
        <v>147</v>
      </c>
      <c r="C28" s="463">
        <v>150</v>
      </c>
      <c r="D28" s="463">
        <v>15</v>
      </c>
      <c r="E28" s="470">
        <f t="shared" si="1"/>
        <v>10</v>
      </c>
      <c r="F28" s="622">
        <v>1</v>
      </c>
      <c r="G28" s="994">
        <v>0</v>
      </c>
      <c r="H28" s="625">
        <f t="shared" si="2"/>
        <v>0</v>
      </c>
      <c r="I28" s="1166">
        <v>0</v>
      </c>
      <c r="J28" s="1401">
        <v>0</v>
      </c>
      <c r="K28" s="635">
        <v>5</v>
      </c>
      <c r="L28" s="1601">
        <v>0</v>
      </c>
      <c r="M28" s="636">
        <f t="shared" si="3"/>
        <v>0</v>
      </c>
      <c r="N28" s="624">
        <v>136</v>
      </c>
      <c r="O28" s="463">
        <v>13</v>
      </c>
      <c r="P28" s="470">
        <f t="shared" si="4"/>
        <v>9.5588235294117645</v>
      </c>
      <c r="Q28" s="624">
        <v>400</v>
      </c>
      <c r="R28" s="463">
        <v>36</v>
      </c>
      <c r="S28" s="636">
        <f t="shared" si="5"/>
        <v>9</v>
      </c>
      <c r="T28" s="466">
        <v>9</v>
      </c>
    </row>
    <row r="29" spans="1:23" ht="24" customHeight="1" x14ac:dyDescent="0.2">
      <c r="A29" s="426">
        <v>8</v>
      </c>
      <c r="B29" s="963" t="s">
        <v>104</v>
      </c>
      <c r="C29" s="463">
        <v>350</v>
      </c>
      <c r="D29" s="463">
        <v>87</v>
      </c>
      <c r="E29" s="469">
        <f t="shared" si="1"/>
        <v>24.857142857142858</v>
      </c>
      <c r="F29" s="622">
        <v>3</v>
      </c>
      <c r="G29" s="622">
        <v>1</v>
      </c>
      <c r="H29" s="623">
        <f t="shared" si="2"/>
        <v>33.333333333333329</v>
      </c>
      <c r="I29" s="622">
        <v>7</v>
      </c>
      <c r="J29" s="960">
        <v>0</v>
      </c>
      <c r="K29" s="960">
        <v>18</v>
      </c>
      <c r="L29" s="462">
        <v>10</v>
      </c>
      <c r="M29" s="960">
        <v>0</v>
      </c>
      <c r="N29" s="462">
        <v>111</v>
      </c>
      <c r="O29" s="462">
        <v>33</v>
      </c>
      <c r="P29" s="470">
        <f>O29/N29*100</f>
        <v>29.72972972972973</v>
      </c>
      <c r="Q29" s="624">
        <v>180</v>
      </c>
      <c r="R29" s="463">
        <v>38</v>
      </c>
      <c r="S29" s="636">
        <f>R29/Q29*100</f>
        <v>21.111111111111111</v>
      </c>
      <c r="T29" s="1929">
        <v>0</v>
      </c>
    </row>
    <row r="30" spans="1:23" ht="33" customHeight="1" x14ac:dyDescent="0.2">
      <c r="A30" s="426">
        <v>9</v>
      </c>
      <c r="B30" s="962" t="s">
        <v>872</v>
      </c>
      <c r="C30" s="464">
        <v>650</v>
      </c>
      <c r="D30" s="463">
        <v>0</v>
      </c>
      <c r="E30" s="1406">
        <f t="shared" si="1"/>
        <v>0</v>
      </c>
      <c r="F30" s="964">
        <v>0</v>
      </c>
      <c r="G30" s="1759">
        <v>0</v>
      </c>
      <c r="H30" s="965"/>
      <c r="I30" s="1167">
        <v>0</v>
      </c>
      <c r="J30" s="964">
        <v>0</v>
      </c>
      <c r="K30" s="964">
        <v>0</v>
      </c>
      <c r="L30" s="1167">
        <v>0</v>
      </c>
      <c r="M30" s="964">
        <v>0</v>
      </c>
      <c r="N30" s="964">
        <v>0</v>
      </c>
      <c r="O30" s="964">
        <v>0</v>
      </c>
      <c r="P30" s="961">
        <v>0</v>
      </c>
      <c r="Q30" s="961">
        <v>0</v>
      </c>
      <c r="R30" s="961">
        <v>0</v>
      </c>
      <c r="S30" s="961">
        <v>0</v>
      </c>
      <c r="T30" s="1402">
        <v>0</v>
      </c>
    </row>
    <row r="31" spans="1:23" ht="28.5" customHeight="1" x14ac:dyDescent="0.2">
      <c r="A31" s="2293" t="s">
        <v>13</v>
      </c>
      <c r="B31" s="2293"/>
      <c r="C31" s="467">
        <f>SUM(C22:C30)</f>
        <v>2700</v>
      </c>
      <c r="D31" s="467">
        <f>SUM(D22:D30)</f>
        <v>558</v>
      </c>
      <c r="E31" s="471">
        <f t="shared" si="1"/>
        <v>20.666666666666668</v>
      </c>
      <c r="F31" s="467">
        <f>SUM(F22:F30)</f>
        <v>10</v>
      </c>
      <c r="G31" s="467">
        <f>SUM(G22:G30)</f>
        <v>1</v>
      </c>
      <c r="H31" s="626">
        <f>G31/F31*100</f>
        <v>10</v>
      </c>
      <c r="I31" s="427">
        <f>SUM(I22:I30)</f>
        <v>7</v>
      </c>
      <c r="J31" s="427">
        <f>SUM(J22:J30)</f>
        <v>0</v>
      </c>
      <c r="K31" s="637">
        <f>SUM(K22:K30)</f>
        <v>125</v>
      </c>
      <c r="L31" s="467">
        <f>SUM(L22:L30)</f>
        <v>18</v>
      </c>
      <c r="M31" s="638">
        <f>L31/K31*100</f>
        <v>14.399999999999999</v>
      </c>
      <c r="N31" s="467">
        <f>SUM(N22:N30)</f>
        <v>2404</v>
      </c>
      <c r="O31" s="467">
        <f>SUM(O22:O30)</f>
        <v>503</v>
      </c>
      <c r="P31" s="471">
        <f t="shared" si="4"/>
        <v>20.923460898502498</v>
      </c>
      <c r="Q31" s="467">
        <f>SUM(Q22:Q30)</f>
        <v>6600</v>
      </c>
      <c r="R31" s="467">
        <f>SUM(R22:R30)</f>
        <v>1314</v>
      </c>
      <c r="S31" s="638">
        <f t="shared" si="5"/>
        <v>19.90909090909091</v>
      </c>
      <c r="T31" s="468">
        <f>SUM(T22:T30)</f>
        <v>61</v>
      </c>
    </row>
    <row r="32" spans="1:23" x14ac:dyDescent="0.2">
      <c r="A32" s="39"/>
      <c r="B32" s="39"/>
      <c r="I32" s="23"/>
      <c r="J32" s="23"/>
    </row>
    <row r="33" spans="1:20" ht="15.75" x14ac:dyDescent="0.25">
      <c r="B33" s="432"/>
      <c r="C33" s="566"/>
      <c r="D33" s="612"/>
      <c r="E33" s="566"/>
      <c r="F33" s="566"/>
      <c r="G33" s="566"/>
      <c r="H33" s="566"/>
      <c r="I33" s="433"/>
      <c r="J33" s="433"/>
      <c r="K33" s="566"/>
      <c r="L33" s="566"/>
      <c r="M33" s="566"/>
      <c r="N33" s="566"/>
      <c r="O33" s="566"/>
      <c r="P33" s="566"/>
      <c r="Q33" s="566"/>
      <c r="R33" s="566"/>
      <c r="S33" s="566"/>
      <c r="T33" s="566"/>
    </row>
    <row r="34" spans="1:20" ht="15.75" x14ac:dyDescent="0.2">
      <c r="A34" s="367"/>
      <c r="B34" s="367"/>
      <c r="C34" s="613"/>
      <c r="D34" s="613"/>
      <c r="E34" s="613"/>
      <c r="F34" s="613"/>
      <c r="G34" s="613"/>
      <c r="H34" s="613"/>
      <c r="I34" s="367"/>
      <c r="J34" s="367"/>
      <c r="K34" s="613"/>
      <c r="L34" s="613"/>
      <c r="M34" s="613"/>
      <c r="N34" s="613"/>
      <c r="O34" s="613"/>
      <c r="P34" s="613"/>
      <c r="Q34" s="613"/>
      <c r="R34" s="613"/>
      <c r="S34" s="613"/>
      <c r="T34" s="613"/>
    </row>
    <row r="35" spans="1:20" ht="15.75" x14ac:dyDescent="0.2">
      <c r="A35" s="367"/>
      <c r="B35" s="367"/>
      <c r="C35" s="613"/>
      <c r="D35" s="613"/>
      <c r="E35" s="613"/>
      <c r="F35" s="613"/>
      <c r="G35" s="613"/>
      <c r="H35" s="613"/>
      <c r="I35" s="367"/>
      <c r="J35" s="367"/>
      <c r="K35" s="613"/>
      <c r="L35" s="613"/>
      <c r="M35" s="613"/>
      <c r="N35" s="613"/>
      <c r="O35" s="613"/>
      <c r="P35" s="613"/>
      <c r="Q35" s="613"/>
      <c r="R35" s="613"/>
      <c r="S35" s="613"/>
      <c r="T35" s="613"/>
    </row>
    <row r="36" spans="1:20" ht="15.75" x14ac:dyDescent="0.2">
      <c r="A36" s="367"/>
      <c r="B36" s="367"/>
      <c r="C36" s="613"/>
      <c r="D36" s="613"/>
      <c r="E36" s="613"/>
      <c r="F36" s="613"/>
      <c r="G36" s="613"/>
      <c r="H36" s="613"/>
      <c r="I36" s="367"/>
      <c r="J36" s="367"/>
      <c r="K36" s="613"/>
      <c r="L36" s="613"/>
      <c r="M36" s="613"/>
      <c r="N36" s="613"/>
      <c r="O36" s="613"/>
      <c r="P36" s="613"/>
      <c r="Q36" s="613"/>
      <c r="R36" s="613"/>
      <c r="S36" s="613"/>
      <c r="T36" s="613"/>
    </row>
    <row r="37" spans="1:20" ht="15.75" customHeight="1" x14ac:dyDescent="0.2">
      <c r="A37" s="367"/>
      <c r="B37" s="367"/>
      <c r="C37" s="613"/>
      <c r="D37" s="613"/>
      <c r="E37" s="613"/>
      <c r="F37" s="613"/>
      <c r="G37" s="613"/>
      <c r="H37" s="613"/>
      <c r="I37" s="367"/>
      <c r="J37" s="367"/>
      <c r="K37" s="613"/>
      <c r="L37" s="613"/>
      <c r="M37" s="613"/>
      <c r="N37" s="613"/>
      <c r="O37" s="613"/>
      <c r="P37" s="613"/>
      <c r="Q37" s="613"/>
      <c r="R37" s="613"/>
      <c r="S37" s="613"/>
      <c r="T37" s="613"/>
    </row>
    <row r="38" spans="1:20" ht="15.75" x14ac:dyDescent="0.25">
      <c r="B38" s="367"/>
      <c r="C38" s="566"/>
      <c r="D38" s="566"/>
      <c r="E38" s="566"/>
      <c r="F38" s="566"/>
      <c r="G38" s="566"/>
      <c r="H38" s="566"/>
      <c r="I38" s="433"/>
      <c r="J38" s="433"/>
      <c r="K38" s="566"/>
      <c r="L38" s="566"/>
      <c r="M38" s="566"/>
      <c r="N38" s="566"/>
      <c r="O38" s="566"/>
      <c r="P38" s="566"/>
      <c r="Q38" s="566"/>
      <c r="R38" s="566"/>
      <c r="S38" s="566"/>
      <c r="T38" s="566"/>
    </row>
    <row r="39" spans="1:20" ht="15.75" x14ac:dyDescent="0.25">
      <c r="B39" s="16"/>
      <c r="C39" s="566"/>
      <c r="D39" s="566"/>
      <c r="E39" s="566"/>
      <c r="F39" s="566"/>
      <c r="G39" s="566"/>
      <c r="H39" s="566"/>
      <c r="I39" s="433"/>
      <c r="J39" s="433"/>
      <c r="K39" s="566"/>
      <c r="L39" s="566"/>
      <c r="M39" s="566"/>
      <c r="N39" s="566"/>
      <c r="O39" s="566"/>
      <c r="P39" s="566"/>
      <c r="Q39" s="566"/>
      <c r="R39" s="566"/>
      <c r="S39" s="566"/>
      <c r="T39" s="566"/>
    </row>
    <row r="40" spans="1:20" ht="18.75" x14ac:dyDescent="0.3">
      <c r="B40" s="279"/>
      <c r="D40" s="614"/>
      <c r="E40" s="614"/>
      <c r="F40" s="614"/>
      <c r="G40" s="614"/>
      <c r="H40" s="614"/>
      <c r="I40" s="436"/>
      <c r="J40" s="206"/>
    </row>
    <row r="41" spans="1:20" ht="18.75" x14ac:dyDescent="0.3">
      <c r="D41" s="615"/>
      <c r="E41" s="616"/>
      <c r="F41" s="616"/>
      <c r="G41" s="616"/>
      <c r="H41" s="616"/>
      <c r="I41" s="437"/>
      <c r="J41" s="206"/>
    </row>
    <row r="42" spans="1:20" ht="18.75" x14ac:dyDescent="0.3">
      <c r="D42" s="615"/>
      <c r="E42" s="616"/>
      <c r="F42" s="616"/>
      <c r="G42" s="616"/>
      <c r="H42" s="616"/>
      <c r="I42" s="437"/>
      <c r="J42" s="206"/>
    </row>
    <row r="43" spans="1:20" ht="18.75" x14ac:dyDescent="0.3">
      <c r="D43" s="615"/>
      <c r="E43" s="616"/>
      <c r="F43" s="616"/>
      <c r="G43" s="616"/>
      <c r="H43" s="616"/>
      <c r="I43" s="437"/>
      <c r="J43" s="206"/>
    </row>
    <row r="44" spans="1:20" ht="18.75" x14ac:dyDescent="0.3">
      <c r="D44" s="615"/>
      <c r="E44" s="616"/>
      <c r="F44" s="616"/>
      <c r="G44" s="616"/>
      <c r="H44" s="616"/>
      <c r="I44" s="437"/>
      <c r="J44" s="206"/>
    </row>
    <row r="45" spans="1:20" x14ac:dyDescent="0.2">
      <c r="D45" s="617"/>
      <c r="E45" s="617"/>
      <c r="F45" s="617"/>
      <c r="G45" s="617"/>
      <c r="H45" s="617"/>
      <c r="I45" s="206"/>
      <c r="J45" s="206"/>
    </row>
  </sheetData>
  <mergeCells count="23">
    <mergeCell ref="T20:T21"/>
    <mergeCell ref="T5:T6"/>
    <mergeCell ref="A18:T18"/>
    <mergeCell ref="B4:B6"/>
    <mergeCell ref="C5:E5"/>
    <mergeCell ref="F5:H5"/>
    <mergeCell ref="A4:A6"/>
    <mergeCell ref="N20:P20"/>
    <mergeCell ref="Q5:S5"/>
    <mergeCell ref="A1:P1"/>
    <mergeCell ref="A2:P2"/>
    <mergeCell ref="B19:Q19"/>
    <mergeCell ref="C4:P4"/>
    <mergeCell ref="C20:E20"/>
    <mergeCell ref="K5:M5"/>
    <mergeCell ref="N5:P5"/>
    <mergeCell ref="A31:B31"/>
    <mergeCell ref="A14:B14"/>
    <mergeCell ref="A20:A21"/>
    <mergeCell ref="B20:B21"/>
    <mergeCell ref="Q20:S20"/>
    <mergeCell ref="K20:M20"/>
    <mergeCell ref="F20:J20"/>
  </mergeCells>
  <phoneticPr fontId="20" type="noConversion"/>
  <pageMargins left="0.36" right="0.2" top="0.74" bottom="0.4" header="0.35" footer="0.2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3"/>
  <sheetViews>
    <sheetView topLeftCell="A4" zoomScale="110" zoomScaleNormal="110" zoomScaleSheetLayoutView="130" workbookViewId="0">
      <selection activeCell="N10" sqref="N10"/>
    </sheetView>
  </sheetViews>
  <sheetFormatPr defaultRowHeight="15" x14ac:dyDescent="0.2"/>
  <cols>
    <col min="1" max="1" width="3.75" customWidth="1"/>
    <col min="2" max="2" width="26.375" customWidth="1"/>
    <col min="3" max="3" width="12.125" customWidth="1"/>
    <col min="4" max="4" width="11.5" style="395" customWidth="1"/>
    <col min="5" max="5" width="10.25" style="395" customWidth="1"/>
    <col min="6" max="6" width="10.625" style="395" customWidth="1"/>
    <col min="7" max="7" width="10" style="395" customWidth="1"/>
    <col min="8" max="8" width="9.25" style="395" customWidth="1"/>
    <col min="9" max="9" width="12.75" style="395" customWidth="1"/>
    <col min="10" max="10" width="10.5" style="395" customWidth="1"/>
    <col min="11" max="11" width="10.625" style="395" customWidth="1"/>
    <col min="14" max="14" width="11.75" bestFit="1" customWidth="1"/>
  </cols>
  <sheetData>
    <row r="1" spans="1:17" ht="7.5" customHeight="1" x14ac:dyDescent="0.2"/>
    <row r="2" spans="1:17" ht="67.5" customHeight="1" x14ac:dyDescent="0.2">
      <c r="A2" s="2317" t="s">
        <v>926</v>
      </c>
      <c r="B2" s="2317"/>
      <c r="C2" s="2317"/>
      <c r="D2" s="2317"/>
      <c r="E2" s="2317"/>
      <c r="F2" s="2317"/>
      <c r="G2" s="2317"/>
      <c r="H2" s="2317"/>
      <c r="I2" s="2317"/>
      <c r="J2" s="2317"/>
      <c r="K2" s="2317"/>
      <c r="L2" s="150"/>
      <c r="M2" s="150"/>
      <c r="N2" s="150"/>
      <c r="O2" s="150"/>
      <c r="P2" s="150"/>
      <c r="Q2" s="150"/>
    </row>
    <row r="3" spans="1:17" ht="29.25" customHeight="1" x14ac:dyDescent="0.2">
      <c r="A3" s="2328" t="s">
        <v>14</v>
      </c>
      <c r="B3" s="2324" t="s">
        <v>239</v>
      </c>
      <c r="C3" s="2326" t="s">
        <v>443</v>
      </c>
      <c r="D3" s="2320" t="s">
        <v>932</v>
      </c>
      <c r="E3" s="2320" t="s">
        <v>933</v>
      </c>
      <c r="F3" s="2326" t="s">
        <v>813</v>
      </c>
      <c r="G3" s="2320" t="s">
        <v>934</v>
      </c>
      <c r="H3" s="2320" t="s">
        <v>935</v>
      </c>
      <c r="I3" s="2326" t="s">
        <v>812</v>
      </c>
      <c r="J3" s="2326" t="s">
        <v>936</v>
      </c>
      <c r="K3" s="2326" t="s">
        <v>937</v>
      </c>
      <c r="L3" s="150"/>
      <c r="M3" s="150"/>
      <c r="N3" s="150"/>
      <c r="O3" s="150"/>
      <c r="P3" s="150"/>
      <c r="Q3" s="150"/>
    </row>
    <row r="4" spans="1:17" ht="43.5" customHeight="1" x14ac:dyDescent="0.2">
      <c r="A4" s="2329"/>
      <c r="B4" s="2325"/>
      <c r="C4" s="2327"/>
      <c r="D4" s="2321"/>
      <c r="E4" s="2321"/>
      <c r="F4" s="2327"/>
      <c r="G4" s="2321"/>
      <c r="H4" s="2321"/>
      <c r="I4" s="2327"/>
      <c r="J4" s="2327"/>
      <c r="K4" s="2327"/>
      <c r="L4" s="150"/>
      <c r="M4" s="150"/>
      <c r="N4" s="150"/>
      <c r="O4" s="150"/>
      <c r="P4" s="150"/>
      <c r="Q4" s="150"/>
    </row>
    <row r="5" spans="1:17" ht="29.25" customHeight="1" x14ac:dyDescent="0.2">
      <c r="A5" s="374">
        <v>1</v>
      </c>
      <c r="B5" s="375" t="s">
        <v>829</v>
      </c>
      <c r="C5" s="1429">
        <v>101</v>
      </c>
      <c r="D5" s="1429">
        <v>1</v>
      </c>
      <c r="E5" s="1429">
        <v>2</v>
      </c>
      <c r="F5" s="1429">
        <v>60</v>
      </c>
      <c r="G5" s="1431">
        <v>0</v>
      </c>
      <c r="H5" s="1426">
        <v>6</v>
      </c>
      <c r="I5" s="1426">
        <v>19</v>
      </c>
      <c r="J5" s="1427">
        <v>0</v>
      </c>
      <c r="K5" s="1428">
        <v>3</v>
      </c>
      <c r="L5" s="150"/>
      <c r="M5" s="150"/>
      <c r="N5" s="150"/>
      <c r="O5" s="150"/>
      <c r="P5" s="150"/>
      <c r="Q5" s="150"/>
    </row>
    <row r="6" spans="1:17" ht="29.25" customHeight="1" x14ac:dyDescent="0.2">
      <c r="A6" s="374">
        <v>2</v>
      </c>
      <c r="B6" s="375" t="s">
        <v>830</v>
      </c>
      <c r="C6" s="1429">
        <v>14</v>
      </c>
      <c r="D6" s="1427">
        <v>0</v>
      </c>
      <c r="E6" s="1429">
        <v>3</v>
      </c>
      <c r="F6" s="1429">
        <v>4</v>
      </c>
      <c r="G6" s="1431">
        <v>0</v>
      </c>
      <c r="H6" s="1431">
        <v>0</v>
      </c>
      <c r="I6" s="1426">
        <v>7</v>
      </c>
      <c r="J6" s="1426">
        <v>1</v>
      </c>
      <c r="K6" s="1428">
        <v>5</v>
      </c>
      <c r="L6" s="150"/>
      <c r="M6" s="150"/>
      <c r="N6" s="150"/>
      <c r="O6" s="150"/>
      <c r="P6" s="150"/>
      <c r="Q6" s="150"/>
    </row>
    <row r="7" spans="1:17" ht="29.25" customHeight="1" x14ac:dyDescent="0.2">
      <c r="A7" s="374">
        <v>3</v>
      </c>
      <c r="B7" s="375" t="s">
        <v>831</v>
      </c>
      <c r="C7" s="1429">
        <v>131</v>
      </c>
      <c r="D7" s="1429">
        <v>3</v>
      </c>
      <c r="E7" s="1429">
        <v>5</v>
      </c>
      <c r="F7" s="1429">
        <v>48</v>
      </c>
      <c r="G7" s="1431">
        <v>0</v>
      </c>
      <c r="H7" s="1426">
        <v>1</v>
      </c>
      <c r="I7" s="1426">
        <v>47</v>
      </c>
      <c r="J7" s="1427">
        <v>0</v>
      </c>
      <c r="K7" s="1428">
        <v>3</v>
      </c>
      <c r="L7" s="150"/>
      <c r="M7" s="150"/>
      <c r="N7" s="150"/>
      <c r="O7" s="150"/>
      <c r="P7" s="150"/>
      <c r="Q7" s="150"/>
    </row>
    <row r="8" spans="1:17" ht="29.25" customHeight="1" x14ac:dyDescent="0.2">
      <c r="A8" s="374">
        <v>4</v>
      </c>
      <c r="B8" s="375" t="s">
        <v>832</v>
      </c>
      <c r="C8" s="1429">
        <v>163</v>
      </c>
      <c r="D8" s="1429">
        <v>7</v>
      </c>
      <c r="E8" s="1428">
        <v>10</v>
      </c>
      <c r="F8" s="1429">
        <v>68</v>
      </c>
      <c r="G8" s="1429">
        <v>1</v>
      </c>
      <c r="H8" s="1429">
        <v>1</v>
      </c>
      <c r="I8" s="1426">
        <v>60</v>
      </c>
      <c r="J8" s="1428">
        <v>1</v>
      </c>
      <c r="K8" s="1428">
        <v>5</v>
      </c>
      <c r="L8" s="150"/>
      <c r="M8" s="150"/>
      <c r="N8" s="150"/>
      <c r="O8" s="150"/>
      <c r="P8" s="150"/>
      <c r="Q8" s="150"/>
    </row>
    <row r="9" spans="1:17" ht="29.25" customHeight="1" x14ac:dyDescent="0.2">
      <c r="A9" s="374">
        <v>5</v>
      </c>
      <c r="B9" s="375" t="s">
        <v>833</v>
      </c>
      <c r="C9" s="1429">
        <v>301</v>
      </c>
      <c r="D9" s="1429">
        <v>7</v>
      </c>
      <c r="E9" s="1428">
        <v>17</v>
      </c>
      <c r="F9" s="1429">
        <v>135</v>
      </c>
      <c r="G9" s="1428">
        <v>3</v>
      </c>
      <c r="H9" s="1428">
        <v>9</v>
      </c>
      <c r="I9" s="1426">
        <v>138</v>
      </c>
      <c r="J9" s="1428">
        <v>3</v>
      </c>
      <c r="K9" s="1428">
        <v>6</v>
      </c>
      <c r="L9" s="150"/>
      <c r="M9" s="150"/>
      <c r="N9" s="150"/>
      <c r="O9" s="150"/>
      <c r="P9" s="150"/>
      <c r="Q9" s="150"/>
    </row>
    <row r="10" spans="1:17" ht="29.25" customHeight="1" x14ac:dyDescent="0.2">
      <c r="A10" s="374">
        <v>6</v>
      </c>
      <c r="B10" s="375" t="s">
        <v>834</v>
      </c>
      <c r="C10" s="1429">
        <v>813</v>
      </c>
      <c r="D10" s="1429">
        <v>14</v>
      </c>
      <c r="E10" s="1429">
        <v>26</v>
      </c>
      <c r="F10" s="1429">
        <v>184</v>
      </c>
      <c r="G10" s="1428">
        <v>1</v>
      </c>
      <c r="H10" s="1428">
        <v>4</v>
      </c>
      <c r="I10" s="1426">
        <v>180</v>
      </c>
      <c r="J10" s="1426">
        <v>2</v>
      </c>
      <c r="K10" s="1426">
        <v>6</v>
      </c>
      <c r="L10" s="150"/>
      <c r="M10" s="150"/>
      <c r="N10" s="1975">
        <f>2.8*95000</f>
        <v>266000</v>
      </c>
      <c r="O10" s="150"/>
      <c r="P10" s="150"/>
      <c r="Q10" s="150"/>
    </row>
    <row r="11" spans="1:17" ht="29.25" customHeight="1" x14ac:dyDescent="0.2">
      <c r="A11" s="374">
        <v>7</v>
      </c>
      <c r="B11" s="375" t="s">
        <v>742</v>
      </c>
      <c r="C11" s="1429">
        <v>779</v>
      </c>
      <c r="D11" s="1428">
        <v>4</v>
      </c>
      <c r="E11" s="1428">
        <v>6</v>
      </c>
      <c r="F11" s="1429">
        <v>319</v>
      </c>
      <c r="G11" s="1431">
        <v>0</v>
      </c>
      <c r="H11" s="1428">
        <v>2</v>
      </c>
      <c r="I11" s="1427">
        <v>0</v>
      </c>
      <c r="J11" s="1427">
        <v>0</v>
      </c>
      <c r="K11" s="1427">
        <v>0</v>
      </c>
      <c r="L11" s="150"/>
      <c r="M11" s="150"/>
      <c r="N11" s="151"/>
      <c r="O11" s="150"/>
      <c r="P11" s="150"/>
      <c r="Q11" s="150"/>
    </row>
    <row r="12" spans="1:17" ht="29.25" customHeight="1" x14ac:dyDescent="0.2">
      <c r="A12" s="374">
        <v>8</v>
      </c>
      <c r="B12" s="376" t="s">
        <v>529</v>
      </c>
      <c r="C12" s="1427">
        <v>0</v>
      </c>
      <c r="D12" s="1427">
        <v>0</v>
      </c>
      <c r="E12" s="1427">
        <v>0</v>
      </c>
      <c r="F12" s="1427">
        <v>0</v>
      </c>
      <c r="G12" s="1431">
        <v>0</v>
      </c>
      <c r="H12" s="1427">
        <v>0</v>
      </c>
      <c r="I12" s="1426">
        <v>202</v>
      </c>
      <c r="J12" s="1427">
        <v>0</v>
      </c>
      <c r="K12" s="1428">
        <v>4</v>
      </c>
      <c r="L12" s="150"/>
      <c r="M12" s="150"/>
      <c r="N12" s="150"/>
      <c r="O12" s="150"/>
      <c r="P12" s="150"/>
      <c r="Q12" s="150"/>
    </row>
    <row r="13" spans="1:17" ht="29.25" customHeight="1" x14ac:dyDescent="0.2">
      <c r="A13" s="374">
        <v>9</v>
      </c>
      <c r="B13" s="375" t="s">
        <v>835</v>
      </c>
      <c r="C13" s="1427">
        <v>0</v>
      </c>
      <c r="D13" s="1427">
        <v>0</v>
      </c>
      <c r="E13" s="1427">
        <v>0</v>
      </c>
      <c r="F13" s="1427">
        <v>0</v>
      </c>
      <c r="G13" s="1431">
        <v>0</v>
      </c>
      <c r="H13" s="1427">
        <v>0</v>
      </c>
      <c r="I13" s="1427">
        <v>0</v>
      </c>
      <c r="J13" s="1427">
        <v>0</v>
      </c>
      <c r="K13" s="1428">
        <v>1</v>
      </c>
      <c r="L13" s="150"/>
      <c r="M13" s="150"/>
      <c r="N13" s="150"/>
      <c r="O13" s="150"/>
      <c r="P13" s="150"/>
      <c r="Q13" s="150"/>
    </row>
    <row r="14" spans="1:17" ht="29.25" customHeight="1" x14ac:dyDescent="0.2">
      <c r="A14" s="374">
        <v>10</v>
      </c>
      <c r="B14" s="982" t="s">
        <v>528</v>
      </c>
      <c r="C14" s="1429">
        <v>132</v>
      </c>
      <c r="D14" s="1427">
        <v>0</v>
      </c>
      <c r="E14" s="1427">
        <v>0</v>
      </c>
      <c r="F14" s="1429">
        <v>23</v>
      </c>
      <c r="G14" s="1431">
        <v>0</v>
      </c>
      <c r="H14" s="1427">
        <v>0</v>
      </c>
      <c r="I14" s="1426">
        <v>142</v>
      </c>
      <c r="J14" s="1426">
        <v>35</v>
      </c>
      <c r="K14" s="1426">
        <v>35</v>
      </c>
      <c r="L14" s="150"/>
      <c r="M14" s="150"/>
      <c r="N14" s="150"/>
      <c r="O14" s="150"/>
      <c r="P14" s="150"/>
      <c r="Q14" s="150"/>
    </row>
    <row r="15" spans="1:17" ht="29.25" customHeight="1" x14ac:dyDescent="0.2">
      <c r="A15" s="2322" t="s">
        <v>13</v>
      </c>
      <c r="B15" s="2323"/>
      <c r="C15" s="1536">
        <f t="shared" ref="C15:K15" si="0">SUM(C5:C14)</f>
        <v>2434</v>
      </c>
      <c r="D15" s="1430">
        <f t="shared" si="0"/>
        <v>36</v>
      </c>
      <c r="E15" s="1430">
        <f t="shared" si="0"/>
        <v>69</v>
      </c>
      <c r="F15" s="1430">
        <f t="shared" si="0"/>
        <v>841</v>
      </c>
      <c r="G15" s="1430">
        <f t="shared" si="0"/>
        <v>5</v>
      </c>
      <c r="H15" s="1430">
        <f t="shared" si="0"/>
        <v>23</v>
      </c>
      <c r="I15" s="1430">
        <f t="shared" si="0"/>
        <v>795</v>
      </c>
      <c r="J15" s="1430">
        <f t="shared" si="0"/>
        <v>42</v>
      </c>
      <c r="K15" s="1430">
        <f t="shared" si="0"/>
        <v>68</v>
      </c>
      <c r="L15" s="150"/>
      <c r="M15" s="150"/>
      <c r="N15" s="150"/>
      <c r="O15" s="150"/>
      <c r="P15" s="150"/>
      <c r="Q15" s="150"/>
    </row>
    <row r="16" spans="1:17" ht="18" x14ac:dyDescent="0.25">
      <c r="A16" s="150"/>
      <c r="B16" s="150"/>
      <c r="C16" s="152"/>
      <c r="D16" s="665"/>
      <c r="E16" s="665"/>
      <c r="F16" s="665"/>
      <c r="G16" s="665"/>
      <c r="H16" s="2318"/>
      <c r="I16" s="2318"/>
      <c r="J16" s="2318"/>
      <c r="K16" s="2318"/>
      <c r="L16" s="150"/>
      <c r="M16" s="150"/>
      <c r="N16" s="150"/>
      <c r="O16" s="150"/>
      <c r="P16" s="150"/>
      <c r="Q16" s="150"/>
    </row>
    <row r="17" spans="1:17" ht="18" x14ac:dyDescent="0.3">
      <c r="A17" s="150"/>
      <c r="B17" s="1425"/>
      <c r="C17" s="153"/>
      <c r="D17" s="666"/>
      <c r="E17" s="666"/>
      <c r="F17" s="666"/>
      <c r="G17" s="666"/>
      <c r="H17" s="2319"/>
      <c r="I17" s="2319"/>
      <c r="J17" s="2319"/>
      <c r="K17" s="2319"/>
      <c r="L17" s="150"/>
      <c r="M17" s="150"/>
      <c r="N17" s="150"/>
      <c r="O17" s="150"/>
      <c r="P17" s="150"/>
      <c r="Q17" s="150"/>
    </row>
    <row r="18" spans="1:17" ht="18" x14ac:dyDescent="0.3">
      <c r="A18" s="150"/>
      <c r="B18" s="154"/>
      <c r="C18" s="150"/>
      <c r="D18" s="664"/>
      <c r="E18" s="664"/>
      <c r="F18" s="664"/>
      <c r="G18" s="664"/>
      <c r="H18" s="2330"/>
      <c r="I18" s="2331"/>
      <c r="J18" s="2331"/>
      <c r="K18" s="2331"/>
      <c r="L18" s="150"/>
      <c r="M18" s="150"/>
      <c r="N18" s="150"/>
      <c r="O18" s="150"/>
      <c r="P18" s="150"/>
      <c r="Q18" s="150"/>
    </row>
    <row r="19" spans="1:17" ht="18" x14ac:dyDescent="0.3">
      <c r="A19" s="150"/>
      <c r="B19" s="154"/>
      <c r="C19" s="150"/>
      <c r="D19" s="664"/>
      <c r="E19" s="664"/>
      <c r="F19" s="664"/>
      <c r="G19" s="664"/>
      <c r="H19" s="667"/>
      <c r="I19" s="668"/>
      <c r="J19" s="668"/>
      <c r="K19" s="668"/>
      <c r="L19" s="150"/>
      <c r="M19" s="150"/>
      <c r="N19" s="150"/>
      <c r="O19" s="150"/>
      <c r="P19" s="150"/>
      <c r="Q19" s="150"/>
    </row>
    <row r="20" spans="1:17" ht="18" x14ac:dyDescent="0.3">
      <c r="A20" s="150"/>
      <c r="B20" s="154"/>
      <c r="C20" s="150"/>
      <c r="D20" s="664"/>
      <c r="E20" s="664"/>
      <c r="F20" s="664"/>
      <c r="G20" s="664"/>
      <c r="H20" s="667"/>
      <c r="I20" s="668"/>
      <c r="J20" s="668"/>
      <c r="K20" s="668"/>
      <c r="L20" s="150"/>
      <c r="M20" s="150"/>
      <c r="N20" s="150"/>
      <c r="O20" s="150"/>
      <c r="P20" s="150"/>
      <c r="Q20" s="150"/>
    </row>
    <row r="21" spans="1:17" ht="18" hidden="1" x14ac:dyDescent="0.3">
      <c r="A21" s="150"/>
      <c r="B21" s="488" t="s">
        <v>478</v>
      </c>
      <c r="C21" s="150"/>
      <c r="D21" s="664"/>
      <c r="E21" s="664"/>
      <c r="F21" s="664"/>
      <c r="G21" s="664"/>
      <c r="H21" s="667"/>
      <c r="I21" s="668"/>
      <c r="J21" s="668"/>
      <c r="K21" s="668"/>
      <c r="L21" s="150"/>
      <c r="M21" s="150"/>
      <c r="N21" s="150"/>
      <c r="O21" s="150"/>
      <c r="P21" s="150"/>
      <c r="Q21" s="150"/>
    </row>
    <row r="22" spans="1:17" ht="18" x14ac:dyDescent="0.3">
      <c r="A22" s="150"/>
      <c r="B22" s="154"/>
      <c r="C22" s="150"/>
      <c r="D22" s="664"/>
      <c r="E22" s="664"/>
      <c r="F22" s="664"/>
      <c r="G22" s="664"/>
      <c r="H22" s="667"/>
      <c r="I22" s="668"/>
      <c r="J22" s="668"/>
      <c r="K22" s="668"/>
      <c r="L22" s="150"/>
      <c r="M22" s="150"/>
      <c r="N22" s="150"/>
      <c r="O22" s="150"/>
      <c r="P22" s="150"/>
      <c r="Q22" s="150"/>
    </row>
    <row r="23" spans="1:17" x14ac:dyDescent="0.2">
      <c r="A23" s="150"/>
      <c r="B23" s="150"/>
      <c r="C23" s="150"/>
      <c r="D23" s="664"/>
      <c r="E23" s="664"/>
      <c r="F23" s="664"/>
      <c r="G23" s="664"/>
      <c r="H23" s="664"/>
      <c r="I23" s="664"/>
      <c r="J23" s="664"/>
      <c r="K23" s="664"/>
      <c r="L23" s="150"/>
      <c r="M23" s="150"/>
      <c r="N23" s="150"/>
      <c r="O23" s="150"/>
      <c r="P23" s="150"/>
      <c r="Q23" s="150"/>
    </row>
  </sheetData>
  <mergeCells count="16">
    <mergeCell ref="H18:K18"/>
    <mergeCell ref="H3:H4"/>
    <mergeCell ref="I3:I4"/>
    <mergeCell ref="J3:J4"/>
    <mergeCell ref="K3:K4"/>
    <mergeCell ref="A2:K2"/>
    <mergeCell ref="H16:K16"/>
    <mergeCell ref="H17:K17"/>
    <mergeCell ref="D3:D4"/>
    <mergeCell ref="A15:B15"/>
    <mergeCell ref="B3:B4"/>
    <mergeCell ref="C3:C4"/>
    <mergeCell ref="E3:E4"/>
    <mergeCell ref="F3:F4"/>
    <mergeCell ref="G3:G4"/>
    <mergeCell ref="A3:A4"/>
  </mergeCells>
  <phoneticPr fontId="20" type="noConversion"/>
  <pageMargins left="0.62" right="0.2" top="0.63" bottom="0.82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18"/>
  <sheetViews>
    <sheetView zoomScale="90" zoomScaleNormal="90" workbookViewId="0">
      <selection activeCell="T17" sqref="T17"/>
    </sheetView>
  </sheetViews>
  <sheetFormatPr defaultRowHeight="15" x14ac:dyDescent="0.2"/>
  <cols>
    <col min="1" max="1" width="4.5" style="395" customWidth="1"/>
    <col min="2" max="2" width="14.875" style="395" customWidth="1"/>
    <col min="3" max="3" width="8" customWidth="1"/>
    <col min="4" max="4" width="7.75" customWidth="1"/>
    <col min="5" max="5" width="8.75" style="23" customWidth="1"/>
    <col min="6" max="6" width="8.125" style="395" customWidth="1"/>
    <col min="7" max="7" width="8.375" style="395" customWidth="1"/>
    <col min="8" max="8" width="5.875" style="596" customWidth="1"/>
    <col min="9" max="9" width="7.375" style="395" customWidth="1"/>
    <col min="10" max="10" width="7.875" style="395" customWidth="1"/>
    <col min="11" max="11" width="5.25" style="395" customWidth="1"/>
    <col min="12" max="12" width="6.625" style="395" customWidth="1"/>
    <col min="13" max="13" width="5.625" style="395" customWidth="1"/>
    <col min="14" max="14" width="7.375" style="395" customWidth="1"/>
    <col min="15" max="15" width="8.625" style="395" customWidth="1"/>
    <col min="16" max="16" width="8.75" style="395" customWidth="1"/>
    <col min="17" max="17" width="8.125" style="395" customWidth="1"/>
  </cols>
  <sheetData>
    <row r="1" spans="1:19" ht="39.75" customHeight="1" x14ac:dyDescent="0.3">
      <c r="A1" s="2254" t="s">
        <v>928</v>
      </c>
      <c r="B1" s="2254"/>
      <c r="C1" s="2254"/>
      <c r="D1" s="2254"/>
      <c r="E1" s="2254"/>
      <c r="F1" s="2254"/>
      <c r="G1" s="2254"/>
      <c r="H1" s="2254"/>
      <c r="I1" s="2254"/>
      <c r="J1" s="2254"/>
      <c r="K1" s="2254"/>
      <c r="L1" s="2254"/>
      <c r="M1" s="2254"/>
      <c r="N1" s="2254"/>
      <c r="O1" s="2254"/>
      <c r="P1" s="2254"/>
      <c r="Q1" s="2254"/>
    </row>
    <row r="2" spans="1:19" ht="36" customHeight="1" x14ac:dyDescent="0.25">
      <c r="B2" s="530"/>
    </row>
    <row r="3" spans="1:19" ht="36.75" customHeight="1" x14ac:dyDescent="0.2">
      <c r="A3" s="2341" t="s">
        <v>14</v>
      </c>
      <c r="B3" s="2338" t="s">
        <v>656</v>
      </c>
      <c r="C3" s="2333" t="s">
        <v>666</v>
      </c>
      <c r="D3" s="2335"/>
      <c r="E3" s="2338" t="s">
        <v>670</v>
      </c>
      <c r="F3" s="2338" t="s">
        <v>929</v>
      </c>
      <c r="G3" s="2338" t="s">
        <v>930</v>
      </c>
      <c r="H3" s="2333" t="s">
        <v>662</v>
      </c>
      <c r="I3" s="2334"/>
      <c r="J3" s="2334"/>
      <c r="K3" s="2334"/>
      <c r="L3" s="2334"/>
      <c r="M3" s="2335"/>
      <c r="N3" s="2336" t="s">
        <v>931</v>
      </c>
      <c r="O3" s="2337"/>
      <c r="P3" s="2338" t="s">
        <v>667</v>
      </c>
      <c r="Q3" s="2338" t="s">
        <v>875</v>
      </c>
    </row>
    <row r="4" spans="1:19" x14ac:dyDescent="0.2">
      <c r="A4" s="2342"/>
      <c r="B4" s="2339"/>
      <c r="C4" s="2344"/>
      <c r="D4" s="2345"/>
      <c r="E4" s="2339"/>
      <c r="F4" s="2339"/>
      <c r="G4" s="2339"/>
      <c r="H4" s="2338" t="s">
        <v>657</v>
      </c>
      <c r="I4" s="2338" t="s">
        <v>659</v>
      </c>
      <c r="J4" s="2338" t="s">
        <v>658</v>
      </c>
      <c r="K4" s="2338" t="s">
        <v>264</v>
      </c>
      <c r="L4" s="2338" t="s">
        <v>660</v>
      </c>
      <c r="M4" s="2338" t="s">
        <v>661</v>
      </c>
      <c r="N4" s="2338" t="s">
        <v>663</v>
      </c>
      <c r="O4" s="2338" t="s">
        <v>664</v>
      </c>
      <c r="P4" s="2339"/>
      <c r="Q4" s="2339"/>
    </row>
    <row r="5" spans="1:19" x14ac:dyDescent="0.2">
      <c r="A5" s="2342"/>
      <c r="B5" s="2339"/>
      <c r="C5" s="2344"/>
      <c r="D5" s="2345"/>
      <c r="E5" s="2339"/>
      <c r="F5" s="2339"/>
      <c r="G5" s="2339"/>
      <c r="H5" s="2339"/>
      <c r="I5" s="2339"/>
      <c r="J5" s="2339"/>
      <c r="K5" s="2339"/>
      <c r="L5" s="2339"/>
      <c r="M5" s="2339"/>
      <c r="N5" s="2339"/>
      <c r="O5" s="2339"/>
      <c r="P5" s="2339"/>
      <c r="Q5" s="2339"/>
    </row>
    <row r="6" spans="1:19" x14ac:dyDescent="0.2">
      <c r="A6" s="2342"/>
      <c r="B6" s="2339"/>
      <c r="C6" s="2344"/>
      <c r="D6" s="2345"/>
      <c r="E6" s="2339"/>
      <c r="F6" s="2339"/>
      <c r="G6" s="2339"/>
      <c r="H6" s="2339"/>
      <c r="I6" s="2339"/>
      <c r="J6" s="2339"/>
      <c r="K6" s="2339"/>
      <c r="L6" s="2339"/>
      <c r="M6" s="2339"/>
      <c r="N6" s="2339"/>
      <c r="O6" s="2339"/>
      <c r="P6" s="2339"/>
      <c r="Q6" s="2339"/>
    </row>
    <row r="7" spans="1:19" x14ac:dyDescent="0.2">
      <c r="A7" s="2342"/>
      <c r="B7" s="2339"/>
      <c r="C7" s="2346"/>
      <c r="D7" s="2347"/>
      <c r="E7" s="2339"/>
      <c r="F7" s="2339"/>
      <c r="G7" s="2339"/>
      <c r="H7" s="2339"/>
      <c r="I7" s="2339"/>
      <c r="J7" s="2339"/>
      <c r="K7" s="2339"/>
      <c r="L7" s="2339"/>
      <c r="M7" s="2339"/>
      <c r="N7" s="2339"/>
      <c r="O7" s="2339"/>
      <c r="P7" s="2339"/>
      <c r="Q7" s="2339"/>
    </row>
    <row r="8" spans="1:19" x14ac:dyDescent="0.2">
      <c r="A8" s="2343"/>
      <c r="B8" s="2340"/>
      <c r="C8" s="1179" t="s">
        <v>632</v>
      </c>
      <c r="D8" s="1179" t="s">
        <v>633</v>
      </c>
      <c r="E8" s="2340"/>
      <c r="F8" s="2340"/>
      <c r="G8" s="2340"/>
      <c r="H8" s="2339"/>
      <c r="I8" s="2339"/>
      <c r="J8" s="2339"/>
      <c r="K8" s="2339"/>
      <c r="L8" s="2339"/>
      <c r="M8" s="2339"/>
      <c r="N8" s="2339"/>
      <c r="O8" s="2339"/>
      <c r="P8" s="2340"/>
      <c r="Q8" s="2340"/>
    </row>
    <row r="9" spans="1:19" ht="24.75" customHeight="1" x14ac:dyDescent="0.2">
      <c r="A9" s="1862">
        <v>1</v>
      </c>
      <c r="B9" s="1863" t="s">
        <v>665</v>
      </c>
      <c r="C9" s="1864">
        <v>83</v>
      </c>
      <c r="D9" s="1864">
        <v>417</v>
      </c>
      <c r="E9" s="1865">
        <v>500</v>
      </c>
      <c r="F9" s="1865">
        <v>0</v>
      </c>
      <c r="G9" s="1865">
        <v>500</v>
      </c>
      <c r="H9" s="1865">
        <v>2</v>
      </c>
      <c r="I9" s="1864">
        <v>387</v>
      </c>
      <c r="J9" s="1865">
        <v>111</v>
      </c>
      <c r="K9" s="1866">
        <v>0</v>
      </c>
      <c r="L9" s="1865">
        <v>0</v>
      </c>
      <c r="M9" s="1865">
        <v>0</v>
      </c>
      <c r="N9" s="1867">
        <f>I9</f>
        <v>387</v>
      </c>
      <c r="O9" s="1867">
        <v>111</v>
      </c>
      <c r="P9" s="1865">
        <v>5948</v>
      </c>
      <c r="Q9" s="1865">
        <v>1224</v>
      </c>
    </row>
    <row r="10" spans="1:19" s="161" customFormat="1" ht="24.75" customHeight="1" x14ac:dyDescent="0.2">
      <c r="A10" s="1868">
        <v>2</v>
      </c>
      <c r="B10" s="1869" t="s">
        <v>55</v>
      </c>
      <c r="C10" s="1870">
        <v>191</v>
      </c>
      <c r="D10" s="1871">
        <v>2293</v>
      </c>
      <c r="E10" s="1872">
        <v>2348</v>
      </c>
      <c r="F10" s="1872">
        <v>136</v>
      </c>
      <c r="G10" s="1872">
        <v>2484</v>
      </c>
      <c r="H10" s="1872">
        <v>42</v>
      </c>
      <c r="I10" s="1870">
        <v>544</v>
      </c>
      <c r="J10" s="1872">
        <v>1890</v>
      </c>
      <c r="K10" s="1873">
        <v>8</v>
      </c>
      <c r="L10" s="1872">
        <v>0</v>
      </c>
      <c r="M10" s="1872">
        <v>0</v>
      </c>
      <c r="N10" s="1874">
        <v>544</v>
      </c>
      <c r="O10" s="1874">
        <v>1890</v>
      </c>
      <c r="P10" s="1872">
        <v>8100</v>
      </c>
      <c r="Q10" s="1872">
        <v>3582</v>
      </c>
      <c r="S10"/>
    </row>
    <row r="11" spans="1:19" s="161" customFormat="1" ht="24.75" customHeight="1" x14ac:dyDescent="0.2">
      <c r="A11" s="1868">
        <v>3</v>
      </c>
      <c r="B11" s="1869" t="s">
        <v>156</v>
      </c>
      <c r="C11" s="1870">
        <v>273</v>
      </c>
      <c r="D11" s="1871">
        <v>620</v>
      </c>
      <c r="E11" s="1872">
        <v>796</v>
      </c>
      <c r="F11" s="1872">
        <v>97</v>
      </c>
      <c r="G11" s="1872">
        <v>893</v>
      </c>
      <c r="H11" s="1872">
        <v>16</v>
      </c>
      <c r="I11" s="1870">
        <v>241</v>
      </c>
      <c r="J11" s="1872">
        <v>628</v>
      </c>
      <c r="K11" s="1873">
        <v>6</v>
      </c>
      <c r="L11" s="1872">
        <v>2</v>
      </c>
      <c r="M11" s="1872">
        <v>0</v>
      </c>
      <c r="N11" s="1874">
        <v>241</v>
      </c>
      <c r="O11" s="1874">
        <v>628</v>
      </c>
      <c r="P11" s="1872">
        <v>10982</v>
      </c>
      <c r="Q11" s="1872">
        <v>765</v>
      </c>
      <c r="S11"/>
    </row>
    <row r="12" spans="1:19" s="161" customFormat="1" ht="24.75" customHeight="1" x14ac:dyDescent="0.2">
      <c r="A12" s="1868">
        <v>4</v>
      </c>
      <c r="B12" s="1869" t="s">
        <v>103</v>
      </c>
      <c r="C12" s="1870">
        <v>411</v>
      </c>
      <c r="D12" s="1871">
        <v>435</v>
      </c>
      <c r="E12" s="1872">
        <v>822</v>
      </c>
      <c r="F12" s="1872">
        <v>24</v>
      </c>
      <c r="G12" s="1872">
        <v>846</v>
      </c>
      <c r="H12" s="1872">
        <v>24</v>
      </c>
      <c r="I12" s="1870">
        <v>466</v>
      </c>
      <c r="J12" s="1872">
        <v>349</v>
      </c>
      <c r="K12" s="1873">
        <v>5</v>
      </c>
      <c r="L12" s="1872">
        <v>2</v>
      </c>
      <c r="M12" s="1872">
        <v>0</v>
      </c>
      <c r="N12" s="1874">
        <v>466</v>
      </c>
      <c r="O12" s="1874">
        <v>349</v>
      </c>
      <c r="P12" s="1872">
        <v>8365</v>
      </c>
      <c r="Q12" s="1872">
        <v>2314</v>
      </c>
      <c r="S12"/>
    </row>
    <row r="13" spans="1:19" s="161" customFormat="1" ht="24.75" customHeight="1" x14ac:dyDescent="0.2">
      <c r="A13" s="1868">
        <v>5</v>
      </c>
      <c r="B13" s="1869" t="s">
        <v>106</v>
      </c>
      <c r="C13" s="1870">
        <v>847</v>
      </c>
      <c r="D13" s="1871">
        <v>2176</v>
      </c>
      <c r="E13" s="1872">
        <v>2978</v>
      </c>
      <c r="F13" s="1872">
        <v>45</v>
      </c>
      <c r="G13" s="1872">
        <v>3023</v>
      </c>
      <c r="H13" s="1872">
        <v>31</v>
      </c>
      <c r="I13" s="1870">
        <v>838</v>
      </c>
      <c r="J13" s="1872">
        <v>2142</v>
      </c>
      <c r="K13" s="1873">
        <v>12</v>
      </c>
      <c r="L13" s="1872">
        <v>0</v>
      </c>
      <c r="M13" s="1872">
        <v>0</v>
      </c>
      <c r="N13" s="1874">
        <f>I13</f>
        <v>838</v>
      </c>
      <c r="O13" s="1874">
        <v>2142</v>
      </c>
      <c r="P13" s="1872">
        <v>10700</v>
      </c>
      <c r="Q13" s="1872">
        <v>1096</v>
      </c>
      <c r="S13"/>
    </row>
    <row r="14" spans="1:19" s="161" customFormat="1" ht="24.75" customHeight="1" x14ac:dyDescent="0.2">
      <c r="A14" s="1868">
        <v>6</v>
      </c>
      <c r="B14" s="1869" t="s">
        <v>28</v>
      </c>
      <c r="C14" s="1870">
        <v>189</v>
      </c>
      <c r="D14" s="1871">
        <v>672</v>
      </c>
      <c r="E14" s="1872">
        <v>843</v>
      </c>
      <c r="F14" s="1872">
        <v>18</v>
      </c>
      <c r="G14" s="1872">
        <v>861</v>
      </c>
      <c r="H14" s="1872">
        <v>14</v>
      </c>
      <c r="I14" s="1870">
        <v>139</v>
      </c>
      <c r="J14" s="1872">
        <v>703</v>
      </c>
      <c r="K14" s="1873">
        <v>5</v>
      </c>
      <c r="L14" s="1872">
        <v>0</v>
      </c>
      <c r="M14" s="1872">
        <v>0</v>
      </c>
      <c r="N14" s="1874">
        <f>I14</f>
        <v>139</v>
      </c>
      <c r="O14" s="1874">
        <v>703</v>
      </c>
      <c r="P14" s="1872">
        <v>3600</v>
      </c>
      <c r="Q14" s="1872">
        <v>479</v>
      </c>
      <c r="S14"/>
    </row>
    <row r="15" spans="1:19" s="161" customFormat="1" ht="24.75" customHeight="1" x14ac:dyDescent="0.2">
      <c r="A15" s="1875">
        <v>7</v>
      </c>
      <c r="B15" s="1876" t="s">
        <v>161</v>
      </c>
      <c r="C15" s="1877">
        <v>185</v>
      </c>
      <c r="D15" s="1878">
        <v>422</v>
      </c>
      <c r="E15" s="1879">
        <v>604</v>
      </c>
      <c r="F15" s="1879">
        <v>3</v>
      </c>
      <c r="G15" s="1879">
        <v>607</v>
      </c>
      <c r="H15" s="1879">
        <v>12</v>
      </c>
      <c r="I15" s="1877">
        <v>250</v>
      </c>
      <c r="J15" s="1879">
        <v>344</v>
      </c>
      <c r="K15" s="1880">
        <v>1</v>
      </c>
      <c r="L15" s="1879">
        <v>0</v>
      </c>
      <c r="M15" s="1881">
        <v>0</v>
      </c>
      <c r="N15" s="1882">
        <f>I15</f>
        <v>250</v>
      </c>
      <c r="O15" s="1882">
        <v>344</v>
      </c>
      <c r="P15" s="1879">
        <v>2700</v>
      </c>
      <c r="Q15" s="1879">
        <v>630</v>
      </c>
      <c r="S15"/>
    </row>
    <row r="16" spans="1:19" ht="24.75" customHeight="1" x14ac:dyDescent="0.2">
      <c r="A16" s="2332" t="s">
        <v>297</v>
      </c>
      <c r="B16" s="2332"/>
      <c r="C16" s="1883">
        <f>SUM(C9:C15)</f>
        <v>2179</v>
      </c>
      <c r="D16" s="1883">
        <f>SUM(D9:D15)</f>
        <v>7035</v>
      </c>
      <c r="E16" s="1883">
        <f t="shared" ref="E16:Q16" si="0">SUM(E9:E15)</f>
        <v>8891</v>
      </c>
      <c r="F16" s="1883">
        <f t="shared" si="0"/>
        <v>323</v>
      </c>
      <c r="G16" s="1883">
        <f t="shared" si="0"/>
        <v>9214</v>
      </c>
      <c r="H16" s="1883">
        <f t="shared" si="0"/>
        <v>141</v>
      </c>
      <c r="I16" s="1883">
        <f t="shared" si="0"/>
        <v>2865</v>
      </c>
      <c r="J16" s="1883">
        <f t="shared" si="0"/>
        <v>6167</v>
      </c>
      <c r="K16" s="1883">
        <f t="shared" si="0"/>
        <v>37</v>
      </c>
      <c r="L16" s="1883">
        <f t="shared" si="0"/>
        <v>4</v>
      </c>
      <c r="M16" s="1883">
        <f t="shared" si="0"/>
        <v>0</v>
      </c>
      <c r="N16" s="1883">
        <f t="shared" si="0"/>
        <v>2865</v>
      </c>
      <c r="O16" s="1883">
        <f t="shared" si="0"/>
        <v>6167</v>
      </c>
      <c r="P16" s="1883">
        <f t="shared" si="0"/>
        <v>50395</v>
      </c>
      <c r="Q16" s="1883">
        <f t="shared" si="0"/>
        <v>10090</v>
      </c>
    </row>
    <row r="17" spans="5:5" ht="18.75" x14ac:dyDescent="0.2">
      <c r="E17" s="1098"/>
    </row>
    <row r="18" spans="5:5" ht="18.75" x14ac:dyDescent="0.2">
      <c r="E18" s="1098"/>
    </row>
  </sheetData>
  <mergeCells count="20">
    <mergeCell ref="A1:Q1"/>
    <mergeCell ref="M4:M8"/>
    <mergeCell ref="A3:A8"/>
    <mergeCell ref="B3:B8"/>
    <mergeCell ref="C3:D7"/>
    <mergeCell ref="E3:E8"/>
    <mergeCell ref="F3:F8"/>
    <mergeCell ref="G3:G8"/>
    <mergeCell ref="A16:B16"/>
    <mergeCell ref="H3:M3"/>
    <mergeCell ref="N3:O3"/>
    <mergeCell ref="P3:P8"/>
    <mergeCell ref="Q3:Q8"/>
    <mergeCell ref="H4:H8"/>
    <mergeCell ref="I4:I8"/>
    <mergeCell ref="J4:J8"/>
    <mergeCell ref="K4:K8"/>
    <mergeCell ref="L4:L8"/>
    <mergeCell ref="N4:N8"/>
    <mergeCell ref="O4:O8"/>
  </mergeCells>
  <phoneticPr fontId="20" type="noConversion"/>
  <pageMargins left="0.42" right="0.2" top="0.56000000000000005" bottom="0.75" header="0.37" footer="0.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41"/>
  <sheetViews>
    <sheetView zoomScale="110" zoomScaleNormal="11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12" sqref="E12"/>
    </sheetView>
  </sheetViews>
  <sheetFormatPr defaultRowHeight="15" x14ac:dyDescent="0.2"/>
  <cols>
    <col min="1" max="1" width="3.375" customWidth="1"/>
    <col min="2" max="2" width="18.875" customWidth="1"/>
    <col min="3" max="3" width="9.25" style="23" customWidth="1"/>
    <col min="4" max="4" width="10.125" style="23" customWidth="1"/>
    <col min="5" max="5" width="7.5" style="23" customWidth="1"/>
    <col min="6" max="6" width="10.125" style="23" customWidth="1"/>
    <col min="7" max="7" width="10.625" style="23" customWidth="1"/>
    <col min="8" max="8" width="8.125" style="23" customWidth="1"/>
    <col min="9" max="9" width="9.375" style="821" customWidth="1"/>
    <col min="10" max="10" width="10.375" style="821" customWidth="1"/>
    <col min="11" max="11" width="7.5" style="821" customWidth="1"/>
    <col min="12" max="12" width="9.625" style="821" customWidth="1"/>
    <col min="13" max="13" width="10.625" style="821" customWidth="1"/>
    <col min="14" max="14" width="7" style="821" customWidth="1"/>
  </cols>
  <sheetData>
    <row r="1" spans="1:17" ht="34.5" customHeight="1" x14ac:dyDescent="0.3">
      <c r="A1" s="2350" t="s">
        <v>900</v>
      </c>
      <c r="B1" s="2350"/>
      <c r="C1" s="2350"/>
      <c r="D1" s="2350"/>
      <c r="E1" s="2350"/>
      <c r="F1" s="2350"/>
      <c r="G1" s="2350"/>
      <c r="H1" s="2350"/>
      <c r="I1" s="2350"/>
      <c r="J1" s="2350"/>
      <c r="K1" s="2350"/>
      <c r="L1" s="2350"/>
      <c r="M1" s="2350"/>
      <c r="N1" s="2350"/>
    </row>
    <row r="2" spans="1:17" ht="12" customHeight="1" x14ac:dyDescent="0.2">
      <c r="A2" s="34"/>
      <c r="B2" s="34"/>
    </row>
    <row r="3" spans="1:17" ht="34.5" customHeight="1" x14ac:dyDescent="0.2">
      <c r="A3" s="2353" t="s">
        <v>14</v>
      </c>
      <c r="B3" s="2355" t="s">
        <v>229</v>
      </c>
      <c r="C3" s="2357" t="s">
        <v>224</v>
      </c>
      <c r="D3" s="2358"/>
      <c r="E3" s="2359"/>
      <c r="F3" s="2357" t="s">
        <v>225</v>
      </c>
      <c r="G3" s="2358"/>
      <c r="H3" s="2359"/>
      <c r="I3" s="2357" t="s">
        <v>226</v>
      </c>
      <c r="J3" s="2358"/>
      <c r="K3" s="2359"/>
      <c r="L3" s="2360" t="s">
        <v>435</v>
      </c>
      <c r="M3" s="2358"/>
      <c r="N3" s="2359"/>
      <c r="O3" s="23"/>
      <c r="P3" s="23"/>
    </row>
    <row r="4" spans="1:17" ht="41.25" customHeight="1" x14ac:dyDescent="0.2">
      <c r="A4" s="2354"/>
      <c r="B4" s="2356"/>
      <c r="C4" s="693" t="s">
        <v>898</v>
      </c>
      <c r="D4" s="528" t="s">
        <v>503</v>
      </c>
      <c r="E4" s="663" t="s">
        <v>54</v>
      </c>
      <c r="F4" s="693" t="s">
        <v>899</v>
      </c>
      <c r="G4" s="528" t="s">
        <v>503</v>
      </c>
      <c r="H4" s="663" t="s">
        <v>54</v>
      </c>
      <c r="I4" s="693" t="s">
        <v>898</v>
      </c>
      <c r="J4" s="528" t="s">
        <v>503</v>
      </c>
      <c r="K4" s="810" t="s">
        <v>54</v>
      </c>
      <c r="L4" s="693" t="s">
        <v>898</v>
      </c>
      <c r="M4" s="528" t="s">
        <v>503</v>
      </c>
      <c r="N4" s="810" t="s">
        <v>54</v>
      </c>
    </row>
    <row r="5" spans="1:17" ht="18.75" customHeight="1" x14ac:dyDescent="0.25">
      <c r="A5" s="302">
        <v>1</v>
      </c>
      <c r="B5" s="329" t="s">
        <v>228</v>
      </c>
      <c r="C5" s="694">
        <v>650</v>
      </c>
      <c r="D5" s="523">
        <v>220</v>
      </c>
      <c r="E5" s="695">
        <f t="shared" ref="E5:E12" si="0">D5/C5*100</f>
        <v>33.846153846153847</v>
      </c>
      <c r="F5" s="694">
        <v>650</v>
      </c>
      <c r="G5" s="363">
        <v>52</v>
      </c>
      <c r="H5" s="695">
        <f t="shared" ref="H5:H12" si="1">G5/F5*100</f>
        <v>8</v>
      </c>
      <c r="I5" s="694">
        <v>520</v>
      </c>
      <c r="J5" s="363">
        <v>44</v>
      </c>
      <c r="K5" s="695">
        <f t="shared" ref="K5:K12" si="2">J5/I5*100</f>
        <v>8.4615384615384617</v>
      </c>
      <c r="L5" s="705">
        <v>600</v>
      </c>
      <c r="M5" s="363">
        <v>168</v>
      </c>
      <c r="N5" s="695">
        <f t="shared" ref="N5:N12" si="3">M5/L5*100</f>
        <v>28.000000000000004</v>
      </c>
    </row>
    <row r="6" spans="1:17" ht="18.75" customHeight="1" x14ac:dyDescent="0.25">
      <c r="A6" s="236">
        <v>2</v>
      </c>
      <c r="B6" s="304" t="s">
        <v>28</v>
      </c>
      <c r="C6" s="696">
        <v>850</v>
      </c>
      <c r="D6" s="523">
        <v>227</v>
      </c>
      <c r="E6" s="697">
        <f t="shared" si="0"/>
        <v>26.705882352941174</v>
      </c>
      <c r="F6" s="696">
        <v>850</v>
      </c>
      <c r="G6" s="363">
        <v>78</v>
      </c>
      <c r="H6" s="697">
        <f t="shared" si="1"/>
        <v>9.1764705882352935</v>
      </c>
      <c r="I6" s="696">
        <v>700</v>
      </c>
      <c r="J6" s="363">
        <v>95</v>
      </c>
      <c r="K6" s="697">
        <f t="shared" si="2"/>
        <v>13.571428571428571</v>
      </c>
      <c r="L6" s="708">
        <v>720</v>
      </c>
      <c r="M6" s="363">
        <v>182</v>
      </c>
      <c r="N6" s="697">
        <f t="shared" si="3"/>
        <v>25.277777777777779</v>
      </c>
    </row>
    <row r="7" spans="1:17" ht="18.75" customHeight="1" x14ac:dyDescent="0.25">
      <c r="A7" s="236">
        <v>3</v>
      </c>
      <c r="B7" s="303" t="s">
        <v>227</v>
      </c>
      <c r="C7" s="696">
        <v>2700</v>
      </c>
      <c r="D7" s="523">
        <v>382</v>
      </c>
      <c r="E7" s="697">
        <f t="shared" si="0"/>
        <v>14.148148148148149</v>
      </c>
      <c r="F7" s="696">
        <v>2700</v>
      </c>
      <c r="G7" s="363">
        <v>315</v>
      </c>
      <c r="H7" s="697">
        <f t="shared" si="1"/>
        <v>11.666666666666666</v>
      </c>
      <c r="I7" s="696">
        <v>2200</v>
      </c>
      <c r="J7" s="363">
        <v>232</v>
      </c>
      <c r="K7" s="697">
        <f t="shared" si="2"/>
        <v>10.545454545454545</v>
      </c>
      <c r="L7" s="708">
        <v>2400</v>
      </c>
      <c r="M7" s="363">
        <v>244</v>
      </c>
      <c r="N7" s="697">
        <f t="shared" si="3"/>
        <v>10.166666666666666</v>
      </c>
    </row>
    <row r="8" spans="1:17" ht="18.75" customHeight="1" x14ac:dyDescent="0.25">
      <c r="A8" s="236">
        <v>4</v>
      </c>
      <c r="B8" s="303" t="s">
        <v>57</v>
      </c>
      <c r="C8" s="696">
        <v>2200</v>
      </c>
      <c r="D8" s="523">
        <v>321</v>
      </c>
      <c r="E8" s="697">
        <f t="shared" si="0"/>
        <v>14.59090909090909</v>
      </c>
      <c r="F8" s="696">
        <v>2200</v>
      </c>
      <c r="G8" s="363">
        <v>355</v>
      </c>
      <c r="H8" s="697">
        <f t="shared" si="1"/>
        <v>16.136363636363637</v>
      </c>
      <c r="I8" s="696">
        <v>2000</v>
      </c>
      <c r="J8" s="363">
        <v>270</v>
      </c>
      <c r="K8" s="697">
        <f t="shared" si="2"/>
        <v>13.5</v>
      </c>
      <c r="L8" s="708">
        <v>2000</v>
      </c>
      <c r="M8" s="363">
        <v>562</v>
      </c>
      <c r="N8" s="697">
        <f t="shared" si="3"/>
        <v>28.1</v>
      </c>
    </row>
    <row r="9" spans="1:17" ht="18.75" customHeight="1" x14ac:dyDescent="0.25">
      <c r="A9" s="236">
        <v>5</v>
      </c>
      <c r="B9" s="303" t="s">
        <v>155</v>
      </c>
      <c r="C9" s="696">
        <v>3150</v>
      </c>
      <c r="D9" s="523">
        <v>769</v>
      </c>
      <c r="E9" s="697">
        <f t="shared" si="0"/>
        <v>24.412698412698415</v>
      </c>
      <c r="F9" s="696">
        <v>3150</v>
      </c>
      <c r="G9" s="363">
        <v>507</v>
      </c>
      <c r="H9" s="697">
        <f t="shared" si="1"/>
        <v>16.095238095238095</v>
      </c>
      <c r="I9" s="696">
        <v>2800</v>
      </c>
      <c r="J9" s="363">
        <v>341</v>
      </c>
      <c r="K9" s="697">
        <f t="shared" si="2"/>
        <v>12.178571428571429</v>
      </c>
      <c r="L9" s="708">
        <v>3450</v>
      </c>
      <c r="M9" s="363">
        <v>785</v>
      </c>
      <c r="N9" s="697">
        <f t="shared" si="3"/>
        <v>22.753623188405797</v>
      </c>
    </row>
    <row r="10" spans="1:17" ht="18.75" customHeight="1" x14ac:dyDescent="0.25">
      <c r="A10" s="236">
        <v>6</v>
      </c>
      <c r="B10" s="304" t="s">
        <v>156</v>
      </c>
      <c r="C10" s="698">
        <v>3350</v>
      </c>
      <c r="D10" s="523">
        <v>426</v>
      </c>
      <c r="E10" s="697">
        <f t="shared" si="0"/>
        <v>12.716417910447761</v>
      </c>
      <c r="F10" s="698">
        <v>3350</v>
      </c>
      <c r="G10" s="525">
        <v>242</v>
      </c>
      <c r="H10" s="703">
        <f t="shared" si="1"/>
        <v>7.2238805970149258</v>
      </c>
      <c r="I10" s="698">
        <v>2500</v>
      </c>
      <c r="J10" s="363">
        <v>130</v>
      </c>
      <c r="K10" s="703">
        <f t="shared" si="2"/>
        <v>5.2</v>
      </c>
      <c r="L10" s="708">
        <v>3250</v>
      </c>
      <c r="M10" s="363">
        <v>737</v>
      </c>
      <c r="N10" s="703">
        <f t="shared" si="3"/>
        <v>22.676923076923078</v>
      </c>
    </row>
    <row r="11" spans="1:17" ht="18.75" customHeight="1" x14ac:dyDescent="0.25">
      <c r="A11" s="301">
        <v>7</v>
      </c>
      <c r="B11" s="304" t="s">
        <v>286</v>
      </c>
      <c r="C11" s="699">
        <v>1700</v>
      </c>
      <c r="D11" s="524">
        <v>597</v>
      </c>
      <c r="E11" s="700">
        <f t="shared" si="0"/>
        <v>35.117647058823529</v>
      </c>
      <c r="F11" s="699">
        <v>1700</v>
      </c>
      <c r="G11" s="364">
        <v>183</v>
      </c>
      <c r="H11" s="700">
        <f t="shared" si="1"/>
        <v>10.764705882352942</v>
      </c>
      <c r="I11" s="699">
        <v>1520</v>
      </c>
      <c r="J11" s="364">
        <v>356</v>
      </c>
      <c r="K11" s="700">
        <f t="shared" si="2"/>
        <v>23.421052631578949</v>
      </c>
      <c r="L11" s="710">
        <v>1600</v>
      </c>
      <c r="M11" s="364">
        <v>275</v>
      </c>
      <c r="N11" s="700">
        <f t="shared" si="3"/>
        <v>17.1875</v>
      </c>
    </row>
    <row r="12" spans="1:17" s="39" customFormat="1" ht="18.75" customHeight="1" x14ac:dyDescent="0.2">
      <c r="A12" s="2367" t="s">
        <v>13</v>
      </c>
      <c r="B12" s="2367"/>
      <c r="C12" s="701">
        <f>SUM(C5:C11)</f>
        <v>14600</v>
      </c>
      <c r="D12" s="701">
        <f>SUM(D5:D11)</f>
        <v>2942</v>
      </c>
      <c r="E12" s="702">
        <f t="shared" si="0"/>
        <v>20.150684931506849</v>
      </c>
      <c r="F12" s="701">
        <f>SUM(F5:F11)</f>
        <v>14600</v>
      </c>
      <c r="G12" s="704">
        <f>SUM(G5:G11)</f>
        <v>1732</v>
      </c>
      <c r="H12" s="702">
        <f t="shared" si="1"/>
        <v>11.863013698630137</v>
      </c>
      <c r="I12" s="701">
        <f>SUM(I5:I11)</f>
        <v>12240</v>
      </c>
      <c r="J12" s="704">
        <f>SUM(J5:J11)</f>
        <v>1468</v>
      </c>
      <c r="K12" s="702">
        <f t="shared" si="2"/>
        <v>11.993464052287582</v>
      </c>
      <c r="L12" s="701">
        <f>SUM(L5:L11)</f>
        <v>14020</v>
      </c>
      <c r="M12" s="704">
        <f>SUM(M5:M11)</f>
        <v>2953</v>
      </c>
      <c r="N12" s="702">
        <f t="shared" si="3"/>
        <v>21.062767475035663</v>
      </c>
      <c r="O12" s="1304"/>
    </row>
    <row r="13" spans="1:17" ht="36" customHeight="1" x14ac:dyDescent="0.2">
      <c r="A13" s="36"/>
      <c r="B13" s="36"/>
      <c r="C13" s="495"/>
      <c r="D13" s="822"/>
      <c r="E13" s="823"/>
      <c r="F13" s="822"/>
      <c r="G13" s="495"/>
      <c r="H13" s="496"/>
      <c r="I13" s="822"/>
      <c r="J13" s="822"/>
      <c r="K13" s="823"/>
      <c r="L13" s="822"/>
      <c r="M13" s="822"/>
      <c r="N13" s="823"/>
    </row>
    <row r="14" spans="1:17" ht="32.25" customHeight="1" x14ac:dyDescent="0.2">
      <c r="A14" s="2353" t="s">
        <v>14</v>
      </c>
      <c r="B14" s="2355" t="s">
        <v>229</v>
      </c>
      <c r="C14" s="2374" t="s">
        <v>730</v>
      </c>
      <c r="D14" s="2375"/>
      <c r="E14" s="2376"/>
      <c r="F14" s="2371" t="s">
        <v>799</v>
      </c>
      <c r="G14" s="2372"/>
      <c r="H14" s="2373"/>
      <c r="I14" s="2364"/>
      <c r="J14" s="2365"/>
      <c r="K14" s="2365"/>
      <c r="L14" s="824"/>
      <c r="M14" s="824"/>
      <c r="N14" s="824"/>
      <c r="O14" s="38"/>
      <c r="P14" s="38"/>
      <c r="Q14" s="38"/>
    </row>
    <row r="15" spans="1:17" ht="42.75" customHeight="1" x14ac:dyDescent="0.2">
      <c r="A15" s="2354"/>
      <c r="B15" s="2356"/>
      <c r="C15" s="693" t="s">
        <v>898</v>
      </c>
      <c r="D15" s="528" t="s">
        <v>503</v>
      </c>
      <c r="E15" s="663" t="s">
        <v>54</v>
      </c>
      <c r="F15" s="693" t="s">
        <v>898</v>
      </c>
      <c r="G15" s="528" t="s">
        <v>503</v>
      </c>
      <c r="H15" s="670" t="s">
        <v>54</v>
      </c>
      <c r="I15" s="1604"/>
      <c r="J15" s="1605"/>
      <c r="K15" s="1606"/>
      <c r="L15" s="825"/>
      <c r="M15" s="826"/>
      <c r="N15" s="826"/>
    </row>
    <row r="16" spans="1:17" ht="20.25" customHeight="1" x14ac:dyDescent="0.2">
      <c r="A16" s="302">
        <v>1</v>
      </c>
      <c r="B16" s="329" t="s">
        <v>228</v>
      </c>
      <c r="C16" s="739">
        <v>630</v>
      </c>
      <c r="D16" s="706">
        <v>171</v>
      </c>
      <c r="E16" s="707">
        <f t="shared" ref="E16:E23" si="4">D16/C16*100</f>
        <v>27.142857142857142</v>
      </c>
      <c r="F16" s="739">
        <v>630</v>
      </c>
      <c r="G16" s="404">
        <v>148</v>
      </c>
      <c r="H16" s="740">
        <f t="shared" ref="H16:H23" si="5">G16/F16*100</f>
        <v>23.49206349206349</v>
      </c>
      <c r="I16" s="1607"/>
      <c r="J16" s="1608"/>
      <c r="K16" s="1609"/>
      <c r="L16" s="827"/>
      <c r="M16" s="828"/>
      <c r="N16" s="829"/>
    </row>
    <row r="17" spans="1:14" ht="20.25" customHeight="1" x14ac:dyDescent="0.2">
      <c r="A17" s="236">
        <v>2</v>
      </c>
      <c r="B17" s="304" t="s">
        <v>28</v>
      </c>
      <c r="C17" s="741">
        <v>800</v>
      </c>
      <c r="D17" s="706">
        <v>143</v>
      </c>
      <c r="E17" s="709">
        <f t="shared" si="4"/>
        <v>17.875</v>
      </c>
      <c r="F17" s="741">
        <v>800</v>
      </c>
      <c r="G17" s="404">
        <v>136</v>
      </c>
      <c r="H17" s="742">
        <f t="shared" si="5"/>
        <v>17</v>
      </c>
      <c r="I17" s="1607"/>
      <c r="J17" s="1608"/>
      <c r="K17" s="1609"/>
      <c r="L17" s="827"/>
      <c r="M17" s="828"/>
      <c r="N17" s="829"/>
    </row>
    <row r="18" spans="1:14" ht="20.25" customHeight="1" x14ac:dyDescent="0.2">
      <c r="A18" s="236">
        <v>3</v>
      </c>
      <c r="B18" s="303" t="s">
        <v>227</v>
      </c>
      <c r="C18" s="741">
        <v>2300</v>
      </c>
      <c r="D18" s="706">
        <v>313</v>
      </c>
      <c r="E18" s="709">
        <f t="shared" si="4"/>
        <v>13.608695652173914</v>
      </c>
      <c r="F18" s="741">
        <v>2300</v>
      </c>
      <c r="G18" s="404">
        <v>356</v>
      </c>
      <c r="H18" s="742">
        <f t="shared" si="5"/>
        <v>15.478260869565217</v>
      </c>
      <c r="I18" s="1607"/>
      <c r="J18" s="1608"/>
      <c r="K18" s="1609"/>
      <c r="L18" s="827"/>
      <c r="M18" s="828"/>
      <c r="N18" s="829"/>
    </row>
    <row r="19" spans="1:14" ht="20.25" customHeight="1" x14ac:dyDescent="0.2">
      <c r="A19" s="236">
        <v>4</v>
      </c>
      <c r="B19" s="303" t="s">
        <v>57</v>
      </c>
      <c r="C19" s="741">
        <v>2100</v>
      </c>
      <c r="D19" s="706">
        <v>308</v>
      </c>
      <c r="E19" s="709">
        <f t="shared" si="4"/>
        <v>14.666666666666666</v>
      </c>
      <c r="F19" s="741">
        <v>2100</v>
      </c>
      <c r="G19" s="404">
        <v>470</v>
      </c>
      <c r="H19" s="742">
        <f t="shared" si="5"/>
        <v>22.380952380952383</v>
      </c>
      <c r="I19" s="1607"/>
      <c r="J19" s="1608"/>
      <c r="K19" s="1609"/>
      <c r="L19" s="827"/>
      <c r="M19" s="828"/>
      <c r="N19" s="829"/>
    </row>
    <row r="20" spans="1:14" ht="20.25" customHeight="1" x14ac:dyDescent="0.2">
      <c r="A20" s="236">
        <v>5</v>
      </c>
      <c r="B20" s="303" t="s">
        <v>155</v>
      </c>
      <c r="C20" s="741">
        <v>3350</v>
      </c>
      <c r="D20" s="706">
        <v>724</v>
      </c>
      <c r="E20" s="709">
        <f t="shared" si="4"/>
        <v>21.611940298507463</v>
      </c>
      <c r="F20" s="741">
        <v>3350</v>
      </c>
      <c r="G20" s="404">
        <v>686</v>
      </c>
      <c r="H20" s="742">
        <f t="shared" si="5"/>
        <v>20.477611940298505</v>
      </c>
      <c r="I20" s="1607"/>
      <c r="J20" s="1608"/>
      <c r="K20" s="1609"/>
      <c r="L20" s="827"/>
      <c r="M20" s="828"/>
      <c r="N20" s="829"/>
    </row>
    <row r="21" spans="1:14" ht="20.25" customHeight="1" x14ac:dyDescent="0.2">
      <c r="A21" s="236">
        <v>6</v>
      </c>
      <c r="B21" s="304" t="s">
        <v>156</v>
      </c>
      <c r="C21" s="741">
        <v>3200</v>
      </c>
      <c r="D21" s="706">
        <v>346</v>
      </c>
      <c r="E21" s="709">
        <f t="shared" si="4"/>
        <v>10.8125</v>
      </c>
      <c r="F21" s="741">
        <v>3200</v>
      </c>
      <c r="G21" s="404">
        <v>359</v>
      </c>
      <c r="H21" s="742">
        <f t="shared" si="5"/>
        <v>11.21875</v>
      </c>
      <c r="I21" s="1607"/>
      <c r="J21" s="1608"/>
      <c r="K21" s="1609"/>
      <c r="L21" s="827"/>
      <c r="M21" s="828"/>
      <c r="N21" s="829"/>
    </row>
    <row r="22" spans="1:14" ht="20.25" customHeight="1" x14ac:dyDescent="0.2">
      <c r="A22" s="236">
        <v>7</v>
      </c>
      <c r="B22" s="304" t="s">
        <v>286</v>
      </c>
      <c r="C22" s="743">
        <v>1590</v>
      </c>
      <c r="D22" s="706">
        <v>379</v>
      </c>
      <c r="E22" s="709">
        <f t="shared" si="4"/>
        <v>23.836477987421382</v>
      </c>
      <c r="F22" s="743">
        <v>1590</v>
      </c>
      <c r="G22" s="404">
        <v>338</v>
      </c>
      <c r="H22" s="742">
        <f t="shared" si="5"/>
        <v>21.257861635220127</v>
      </c>
      <c r="I22" s="1607"/>
      <c r="J22" s="1608"/>
      <c r="K22" s="1609"/>
      <c r="L22" s="827"/>
      <c r="M22" s="828"/>
      <c r="N22" s="829"/>
    </row>
    <row r="23" spans="1:14" ht="20.25" customHeight="1" x14ac:dyDescent="0.2">
      <c r="A23" s="2366" t="s">
        <v>13</v>
      </c>
      <c r="B23" s="2366"/>
      <c r="C23" s="711">
        <f>SUM(C16:C22)</f>
        <v>13970</v>
      </c>
      <c r="D23" s="1460">
        <f>SUM(D16:D22)</f>
        <v>2384</v>
      </c>
      <c r="E23" s="712">
        <f t="shared" si="4"/>
        <v>17.065139584824625</v>
      </c>
      <c r="F23" s="255">
        <f>SUM(F16:F22)</f>
        <v>13970</v>
      </c>
      <c r="G23" s="744">
        <f>SUM(G16:G22)</f>
        <v>2493</v>
      </c>
      <c r="H23" s="745">
        <f t="shared" si="5"/>
        <v>17.845382963493201</v>
      </c>
      <c r="I23" s="1610"/>
      <c r="J23" s="1611"/>
      <c r="K23" s="1612"/>
      <c r="L23" s="830"/>
      <c r="M23" s="831"/>
      <c r="N23" s="831"/>
    </row>
    <row r="24" spans="1:14" s="204" customFormat="1" ht="18" x14ac:dyDescent="0.2">
      <c r="A24" s="203"/>
      <c r="B24" s="203"/>
      <c r="C24" s="497"/>
      <c r="D24" s="498"/>
      <c r="E24" s="499"/>
      <c r="F24" s="498"/>
      <c r="G24" s="498"/>
      <c r="H24" s="500"/>
      <c r="I24" s="832"/>
      <c r="J24" s="832"/>
      <c r="K24" s="833"/>
      <c r="L24" s="834"/>
      <c r="M24" s="834"/>
      <c r="N24" s="834"/>
    </row>
    <row r="25" spans="1:14" s="202" customFormat="1" ht="29.25" hidden="1" customHeight="1" x14ac:dyDescent="0.2">
      <c r="A25" s="2352" t="s">
        <v>45</v>
      </c>
      <c r="B25" s="2352"/>
      <c r="C25" s="2352"/>
      <c r="D25" s="2352"/>
      <c r="E25" s="501"/>
      <c r="F25" s="502"/>
      <c r="G25" s="502"/>
      <c r="H25" s="503"/>
      <c r="I25" s="835"/>
      <c r="J25" s="835"/>
      <c r="K25" s="836"/>
      <c r="L25" s="837"/>
      <c r="M25" s="838"/>
      <c r="N25" s="838"/>
    </row>
    <row r="26" spans="1:14" s="202" customFormat="1" ht="18" hidden="1" x14ac:dyDescent="0.2">
      <c r="A26" s="194"/>
      <c r="B26" s="194"/>
      <c r="C26" s="194"/>
      <c r="D26" s="502"/>
      <c r="E26" s="501"/>
      <c r="F26" s="502"/>
      <c r="G26" s="502"/>
      <c r="H26" s="503"/>
      <c r="I26" s="835"/>
      <c r="J26" s="835"/>
      <c r="K26" s="836"/>
      <c r="L26" s="837"/>
      <c r="M26" s="838"/>
      <c r="N26" s="838"/>
    </row>
    <row r="27" spans="1:14" s="202" customFormat="1" hidden="1" x14ac:dyDescent="0.2">
      <c r="C27" s="195"/>
      <c r="D27" s="195"/>
      <c r="E27" s="195"/>
      <c r="F27" s="195"/>
      <c r="G27" s="195"/>
      <c r="H27" s="195"/>
      <c r="I27" s="837"/>
      <c r="J27" s="837"/>
      <c r="K27" s="837"/>
      <c r="L27" s="837"/>
      <c r="M27" s="837"/>
      <c r="N27" s="837"/>
    </row>
    <row r="28" spans="1:14" s="195" customFormat="1" ht="18" hidden="1" x14ac:dyDescent="0.2">
      <c r="A28" s="2348" t="s">
        <v>16</v>
      </c>
      <c r="B28" s="2348" t="s">
        <v>17</v>
      </c>
      <c r="C28" s="2368" t="s">
        <v>46</v>
      </c>
      <c r="D28" s="2369"/>
      <c r="E28" s="2370"/>
      <c r="F28" s="2368" t="s">
        <v>47</v>
      </c>
      <c r="G28" s="2369"/>
      <c r="H28" s="2370"/>
      <c r="I28" s="2361" t="s">
        <v>48</v>
      </c>
      <c r="J28" s="2362"/>
      <c r="K28" s="2363"/>
      <c r="L28" s="2361" t="s">
        <v>49</v>
      </c>
      <c r="M28" s="2362"/>
      <c r="N28" s="2363"/>
    </row>
    <row r="29" spans="1:14" s="195" customFormat="1" ht="30" hidden="1" x14ac:dyDescent="0.2">
      <c r="A29" s="2349"/>
      <c r="B29" s="2349"/>
      <c r="C29" s="504" t="s">
        <v>41</v>
      </c>
      <c r="D29" s="504" t="s">
        <v>42</v>
      </c>
      <c r="E29" s="504" t="s">
        <v>22</v>
      </c>
      <c r="F29" s="504" t="s">
        <v>50</v>
      </c>
      <c r="G29" s="504" t="s">
        <v>51</v>
      </c>
      <c r="H29" s="504"/>
      <c r="I29" s="839" t="s">
        <v>50</v>
      </c>
      <c r="J29" s="839" t="s">
        <v>51</v>
      </c>
      <c r="K29" s="839"/>
      <c r="L29" s="839" t="s">
        <v>50</v>
      </c>
      <c r="M29" s="839"/>
      <c r="N29" s="839"/>
    </row>
    <row r="30" spans="1:14" s="195" customFormat="1" ht="18" hidden="1" x14ac:dyDescent="0.25">
      <c r="A30" s="196">
        <v>1</v>
      </c>
      <c r="B30" s="197" t="s">
        <v>43</v>
      </c>
      <c r="C30" s="505">
        <v>2400</v>
      </c>
      <c r="D30" s="506" t="e">
        <f>#REF!+[2]TCMR!$E$33</f>
        <v>#REF!</v>
      </c>
      <c r="E30" s="507" t="e">
        <f t="shared" ref="E30:E35" si="6">D30/C30*100</f>
        <v>#REF!</v>
      </c>
      <c r="F30" s="508">
        <v>14</v>
      </c>
      <c r="G30" s="509">
        <v>0</v>
      </c>
      <c r="H30" s="510"/>
      <c r="I30" s="840">
        <v>1</v>
      </c>
      <c r="J30" s="841"/>
      <c r="K30" s="842"/>
      <c r="L30" s="840"/>
      <c r="M30" s="841"/>
      <c r="N30" s="842"/>
    </row>
    <row r="31" spans="1:14" s="195" customFormat="1" ht="18" hidden="1" x14ac:dyDescent="0.25">
      <c r="A31" s="198">
        <v>2</v>
      </c>
      <c r="B31" s="199" t="s">
        <v>24</v>
      </c>
      <c r="C31" s="511">
        <v>3758</v>
      </c>
      <c r="D31" s="512" t="e">
        <f>#REF!+[2]TCMR!$E$34</f>
        <v>#REF!</v>
      </c>
      <c r="E31" s="513" t="e">
        <f t="shared" si="6"/>
        <v>#REF!</v>
      </c>
      <c r="F31" s="514">
        <v>32</v>
      </c>
      <c r="G31" s="515">
        <v>0</v>
      </c>
      <c r="H31" s="516"/>
      <c r="I31" s="843">
        <v>2</v>
      </c>
      <c r="J31" s="844"/>
      <c r="K31" s="845"/>
      <c r="L31" s="843"/>
      <c r="M31" s="844"/>
      <c r="N31" s="845"/>
    </row>
    <row r="32" spans="1:14" s="195" customFormat="1" ht="18" hidden="1" x14ac:dyDescent="0.25">
      <c r="A32" s="198">
        <v>3</v>
      </c>
      <c r="B32" s="199" t="s">
        <v>25</v>
      </c>
      <c r="C32" s="511">
        <v>3894</v>
      </c>
      <c r="D32" s="512" t="e">
        <f>#REF!+[2]TCMR!$E$35</f>
        <v>#REF!</v>
      </c>
      <c r="E32" s="513" t="e">
        <f t="shared" si="6"/>
        <v>#REF!</v>
      </c>
      <c r="F32" s="514">
        <v>34</v>
      </c>
      <c r="G32" s="515">
        <v>4</v>
      </c>
      <c r="H32" s="516"/>
      <c r="I32" s="843">
        <v>2</v>
      </c>
      <c r="J32" s="844"/>
      <c r="K32" s="845"/>
      <c r="L32" s="843"/>
      <c r="M32" s="844"/>
      <c r="N32" s="845"/>
    </row>
    <row r="33" spans="1:14" s="195" customFormat="1" ht="18" hidden="1" x14ac:dyDescent="0.25">
      <c r="A33" s="198">
        <v>4</v>
      </c>
      <c r="B33" s="199" t="s">
        <v>26</v>
      </c>
      <c r="C33" s="511">
        <v>2284</v>
      </c>
      <c r="D33" s="512" t="e">
        <f>#REF!+[2]TCMR!$E$36</f>
        <v>#REF!</v>
      </c>
      <c r="E33" s="513" t="e">
        <f t="shared" si="6"/>
        <v>#REF!</v>
      </c>
      <c r="F33" s="514">
        <v>20</v>
      </c>
      <c r="G33" s="515">
        <v>0</v>
      </c>
      <c r="H33" s="516"/>
      <c r="I33" s="843">
        <v>1</v>
      </c>
      <c r="J33" s="844"/>
      <c r="K33" s="845"/>
      <c r="L33" s="843"/>
      <c r="M33" s="844"/>
      <c r="N33" s="845"/>
    </row>
    <row r="34" spans="1:14" s="195" customFormat="1" ht="18" hidden="1" x14ac:dyDescent="0.25">
      <c r="A34" s="198">
        <v>5</v>
      </c>
      <c r="B34" s="199" t="s">
        <v>27</v>
      </c>
      <c r="C34" s="511">
        <v>3514</v>
      </c>
      <c r="D34" s="512" t="e">
        <f>#REF!+[2]TCMR!$E$37</f>
        <v>#REF!</v>
      </c>
      <c r="E34" s="513" t="e">
        <f t="shared" si="6"/>
        <v>#REF!</v>
      </c>
      <c r="F34" s="514">
        <v>32</v>
      </c>
      <c r="G34" s="515">
        <v>2</v>
      </c>
      <c r="H34" s="516"/>
      <c r="I34" s="843">
        <v>1</v>
      </c>
      <c r="J34" s="844"/>
      <c r="K34" s="845"/>
      <c r="L34" s="843"/>
      <c r="M34" s="844"/>
      <c r="N34" s="845"/>
    </row>
    <row r="35" spans="1:14" s="195" customFormat="1" ht="18" hidden="1" x14ac:dyDescent="0.25">
      <c r="A35" s="198">
        <v>6</v>
      </c>
      <c r="B35" s="199" t="s">
        <v>28</v>
      </c>
      <c r="C35" s="511">
        <v>2170</v>
      </c>
      <c r="D35" s="512" t="e">
        <f>#REF!+[2]TCMR!$E$38</f>
        <v>#REF!</v>
      </c>
      <c r="E35" s="513" t="e">
        <f t="shared" si="6"/>
        <v>#REF!</v>
      </c>
      <c r="F35" s="514">
        <v>22</v>
      </c>
      <c r="G35" s="515">
        <v>1</v>
      </c>
      <c r="H35" s="516"/>
      <c r="I35" s="843">
        <v>2</v>
      </c>
      <c r="J35" s="844"/>
      <c r="K35" s="845"/>
      <c r="L35" s="843"/>
      <c r="M35" s="844"/>
      <c r="N35" s="845"/>
    </row>
    <row r="36" spans="1:14" s="195" customFormat="1" ht="18" hidden="1" x14ac:dyDescent="0.25">
      <c r="A36" s="200">
        <v>7</v>
      </c>
      <c r="B36" s="201" t="s">
        <v>44</v>
      </c>
      <c r="C36" s="517"/>
      <c r="D36" s="517"/>
      <c r="E36" s="518"/>
      <c r="F36" s="519">
        <v>5</v>
      </c>
      <c r="G36" s="519"/>
      <c r="H36" s="520"/>
      <c r="I36" s="846"/>
      <c r="J36" s="846"/>
      <c r="K36" s="847"/>
      <c r="L36" s="846"/>
      <c r="M36" s="846"/>
      <c r="N36" s="847"/>
    </row>
    <row r="37" spans="1:14" s="195" customFormat="1" ht="18.75" hidden="1" x14ac:dyDescent="0.3">
      <c r="A37" s="2351" t="s">
        <v>2</v>
      </c>
      <c r="B37" s="2351"/>
      <c r="C37" s="521">
        <f>SUM(C30:C36)</f>
        <v>18020</v>
      </c>
      <c r="D37" s="521" t="e">
        <f t="shared" ref="D37:N37" si="7">SUM(D30:D36)</f>
        <v>#REF!</v>
      </c>
      <c r="E37" s="522" t="e">
        <f>D37/C37*100</f>
        <v>#REF!</v>
      </c>
      <c r="F37" s="521">
        <f t="shared" si="7"/>
        <v>159</v>
      </c>
      <c r="G37" s="521">
        <f t="shared" si="7"/>
        <v>7</v>
      </c>
      <c r="H37" s="521">
        <f t="shared" si="7"/>
        <v>0</v>
      </c>
      <c r="I37" s="848">
        <f t="shared" si="7"/>
        <v>9</v>
      </c>
      <c r="J37" s="848">
        <f t="shared" si="7"/>
        <v>0</v>
      </c>
      <c r="K37" s="848">
        <f t="shared" si="7"/>
        <v>0</v>
      </c>
      <c r="L37" s="848">
        <f t="shared" si="7"/>
        <v>0</v>
      </c>
      <c r="M37" s="848">
        <f t="shared" si="7"/>
        <v>0</v>
      </c>
      <c r="N37" s="848">
        <f t="shared" si="7"/>
        <v>0</v>
      </c>
    </row>
    <row r="38" spans="1:14" s="195" customFormat="1" hidden="1" x14ac:dyDescent="0.2">
      <c r="I38" s="837"/>
      <c r="J38" s="837"/>
      <c r="K38" s="837"/>
      <c r="L38" s="837"/>
      <c r="M38" s="837"/>
      <c r="N38" s="837"/>
    </row>
    <row r="39" spans="1:14" ht="18" x14ac:dyDescent="0.2">
      <c r="A39" s="23"/>
      <c r="B39" s="37"/>
    </row>
    <row r="40" spans="1:14" x14ac:dyDescent="0.2">
      <c r="A40" s="23"/>
      <c r="B40" s="23"/>
    </row>
    <row r="41" spans="1:14" x14ac:dyDescent="0.2">
      <c r="A41" s="23"/>
      <c r="B41" s="23"/>
    </row>
  </sheetData>
  <mergeCells count="22">
    <mergeCell ref="L28:N28"/>
    <mergeCell ref="F28:H28"/>
    <mergeCell ref="F14:H14"/>
    <mergeCell ref="C28:E28"/>
    <mergeCell ref="B28:B29"/>
    <mergeCell ref="C14:E14"/>
    <mergeCell ref="A28:A29"/>
    <mergeCell ref="A1:N1"/>
    <mergeCell ref="A37:B37"/>
    <mergeCell ref="A25:D25"/>
    <mergeCell ref="A3:A4"/>
    <mergeCell ref="B3:B4"/>
    <mergeCell ref="C3:E3"/>
    <mergeCell ref="L3:N3"/>
    <mergeCell ref="F3:H3"/>
    <mergeCell ref="I28:K28"/>
    <mergeCell ref="I14:K14"/>
    <mergeCell ref="I3:K3"/>
    <mergeCell ref="A14:A15"/>
    <mergeCell ref="B14:B15"/>
    <mergeCell ref="A23:B23"/>
    <mergeCell ref="A12:B12"/>
  </mergeCells>
  <phoneticPr fontId="20" type="noConversion"/>
  <pageMargins left="0.39" right="0.21" top="0.32" bottom="0.38" header="0.2" footer="0.25"/>
  <pageSetup paperSize="9" orientation="landscape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41"/>
  <sheetViews>
    <sheetView zoomScale="120" zoomScaleNormal="120" workbookViewId="0">
      <pane xSplit="2" ySplit="3" topLeftCell="C14" activePane="bottomRight" state="frozen"/>
      <selection pane="topRight" activeCell="C1" sqref="C1"/>
      <selection pane="bottomLeft" activeCell="A4" sqref="A4"/>
      <selection pane="bottomRight" activeCell="O20" sqref="O20"/>
    </sheetView>
  </sheetViews>
  <sheetFormatPr defaultRowHeight="15" x14ac:dyDescent="0.2"/>
  <cols>
    <col min="1" max="1" width="3.5" style="395" customWidth="1"/>
    <col min="2" max="2" width="22.625" style="395" customWidth="1"/>
    <col min="3" max="4" width="9.5" customWidth="1"/>
    <col min="5" max="5" width="7.75" customWidth="1"/>
    <col min="6" max="6" width="9.625" customWidth="1"/>
    <col min="7" max="7" width="9.5" customWidth="1"/>
    <col min="8" max="8" width="6.625" customWidth="1"/>
    <col min="9" max="9" width="9.875" customWidth="1"/>
    <col min="10" max="10" width="9.625" customWidth="1"/>
    <col min="11" max="11" width="6.375" customWidth="1"/>
    <col min="12" max="12" width="9.875" customWidth="1"/>
    <col min="13" max="13" width="9.625" customWidth="1"/>
    <col min="14" max="14" width="6.75" customWidth="1"/>
    <col min="15" max="15" width="7.5" style="27" customWidth="1"/>
    <col min="16" max="22" width="9" style="27"/>
  </cols>
  <sheetData>
    <row r="1" spans="1:22" ht="31.5" customHeight="1" x14ac:dyDescent="0.2">
      <c r="A1" s="2377" t="s">
        <v>901</v>
      </c>
      <c r="B1" s="2377"/>
      <c r="C1" s="2377"/>
      <c r="D1" s="2377"/>
      <c r="E1" s="2377"/>
      <c r="F1" s="2377"/>
      <c r="G1" s="2377"/>
      <c r="H1" s="2377"/>
      <c r="I1" s="2377"/>
      <c r="J1" s="2377"/>
      <c r="K1" s="2377"/>
      <c r="L1" s="2377"/>
      <c r="M1" s="2377"/>
      <c r="N1" s="2377"/>
    </row>
    <row r="2" spans="1:22" ht="32.25" customHeight="1" x14ac:dyDescent="0.2">
      <c r="A2" s="2390" t="s">
        <v>626</v>
      </c>
      <c r="B2" s="2214" t="s">
        <v>229</v>
      </c>
      <c r="C2" s="2384" t="s">
        <v>303</v>
      </c>
      <c r="D2" s="2385"/>
      <c r="E2" s="2386"/>
      <c r="F2" s="2360" t="s">
        <v>841</v>
      </c>
      <c r="G2" s="2378"/>
      <c r="H2" s="2379"/>
      <c r="I2" s="2360" t="s">
        <v>304</v>
      </c>
      <c r="J2" s="2378"/>
      <c r="K2" s="2379"/>
      <c r="L2" s="2380" t="s">
        <v>231</v>
      </c>
      <c r="M2" s="2381"/>
      <c r="N2" s="2382"/>
    </row>
    <row r="3" spans="1:22" ht="31.5" customHeight="1" x14ac:dyDescent="0.2">
      <c r="A3" s="2391"/>
      <c r="B3" s="2216"/>
      <c r="C3" s="528" t="s">
        <v>902</v>
      </c>
      <c r="D3" s="528" t="s">
        <v>503</v>
      </c>
      <c r="E3" s="1089" t="s">
        <v>54</v>
      </c>
      <c r="F3" s="528" t="s">
        <v>902</v>
      </c>
      <c r="G3" s="528" t="s">
        <v>503</v>
      </c>
      <c r="H3" s="1089" t="s">
        <v>54</v>
      </c>
      <c r="I3" s="1089" t="s">
        <v>230</v>
      </c>
      <c r="J3" s="528" t="s">
        <v>503</v>
      </c>
      <c r="K3" s="1089" t="s">
        <v>54</v>
      </c>
      <c r="L3" s="1089" t="s">
        <v>230</v>
      </c>
      <c r="M3" s="528" t="s">
        <v>503</v>
      </c>
      <c r="N3" s="1089" t="s">
        <v>54</v>
      </c>
    </row>
    <row r="4" spans="1:22" s="18" customFormat="1" ht="18.75" customHeight="1" x14ac:dyDescent="0.2">
      <c r="A4" s="1613">
        <v>1</v>
      </c>
      <c r="B4" s="720" t="s">
        <v>107</v>
      </c>
      <c r="C4" s="1514">
        <v>24</v>
      </c>
      <c r="D4" s="1514">
        <v>6</v>
      </c>
      <c r="E4" s="1515">
        <f>D4/C4*100</f>
        <v>25</v>
      </c>
      <c r="F4" s="1513">
        <v>45</v>
      </c>
      <c r="G4" s="1627">
        <v>0</v>
      </c>
      <c r="H4" s="1506">
        <f t="shared" ref="H4:H10" si="0">G4/F4*100</f>
        <v>0</v>
      </c>
      <c r="I4" s="1710">
        <v>770</v>
      </c>
      <c r="J4" s="1711">
        <v>81</v>
      </c>
      <c r="K4" s="1506">
        <f t="shared" ref="K4:K10" si="1">J4/I4*100</f>
        <v>10.519480519480519</v>
      </c>
      <c r="L4" s="1504">
        <v>7551</v>
      </c>
      <c r="M4" s="1519">
        <v>5730</v>
      </c>
      <c r="N4" s="1506">
        <f t="shared" ref="N4:N10" si="2">M4/L4*100</f>
        <v>75.883988875645613</v>
      </c>
      <c r="O4" s="1629"/>
      <c r="P4" s="1629"/>
      <c r="Q4" s="1629"/>
      <c r="R4" s="1629"/>
      <c r="S4" s="1629"/>
      <c r="T4" s="1629"/>
      <c r="U4" s="1629"/>
      <c r="V4" s="1629"/>
    </row>
    <row r="5" spans="1:22" s="18" customFormat="1" ht="18.75" customHeight="1" x14ac:dyDescent="0.2">
      <c r="A5" s="1614">
        <v>2</v>
      </c>
      <c r="B5" s="719" t="s">
        <v>28</v>
      </c>
      <c r="C5" s="1514">
        <v>24</v>
      </c>
      <c r="D5" s="1514">
        <v>6</v>
      </c>
      <c r="E5" s="1515">
        <f>D5/C5*100</f>
        <v>25</v>
      </c>
      <c r="F5" s="1516">
        <v>65</v>
      </c>
      <c r="G5" s="1627">
        <v>0</v>
      </c>
      <c r="H5" s="1508">
        <f t="shared" si="0"/>
        <v>0</v>
      </c>
      <c r="I5" s="1711">
        <v>1027</v>
      </c>
      <c r="J5" s="1627">
        <v>0</v>
      </c>
      <c r="K5" s="1508">
        <f t="shared" si="1"/>
        <v>0</v>
      </c>
      <c r="L5" s="1507">
        <v>10188</v>
      </c>
      <c r="M5" s="1627">
        <v>0</v>
      </c>
      <c r="N5" s="1508">
        <f t="shared" si="2"/>
        <v>0</v>
      </c>
      <c r="O5" s="1629"/>
      <c r="P5" s="1629"/>
      <c r="Q5" s="1629"/>
      <c r="R5" s="1629"/>
      <c r="S5" s="1629"/>
      <c r="T5" s="1629"/>
      <c r="U5" s="1629"/>
      <c r="V5" s="1629"/>
    </row>
    <row r="6" spans="1:22" s="18" customFormat="1" ht="18.75" customHeight="1" x14ac:dyDescent="0.2">
      <c r="A6" s="1614">
        <v>3</v>
      </c>
      <c r="B6" s="719" t="s">
        <v>227</v>
      </c>
      <c r="C6" s="1514">
        <v>24</v>
      </c>
      <c r="D6" s="1514">
        <v>6</v>
      </c>
      <c r="E6" s="1515">
        <f>D6/C6*100</f>
        <v>25</v>
      </c>
      <c r="F6" s="1516">
        <v>135</v>
      </c>
      <c r="G6" s="1627">
        <v>0</v>
      </c>
      <c r="H6" s="1508">
        <f t="shared" si="0"/>
        <v>0</v>
      </c>
      <c r="I6" s="1711">
        <v>3501</v>
      </c>
      <c r="J6" s="1627">
        <v>0</v>
      </c>
      <c r="K6" s="1508">
        <f t="shared" si="1"/>
        <v>0</v>
      </c>
      <c r="L6" s="1507">
        <v>34061</v>
      </c>
      <c r="M6" s="1519">
        <v>25380</v>
      </c>
      <c r="N6" s="1508">
        <f t="shared" si="2"/>
        <v>74.513373065969873</v>
      </c>
      <c r="O6" s="1629"/>
      <c r="P6" s="1629"/>
      <c r="Q6" s="1629"/>
      <c r="R6" s="1629"/>
      <c r="S6" s="1629"/>
      <c r="T6" s="1629"/>
      <c r="U6" s="1629"/>
      <c r="V6" s="1629"/>
    </row>
    <row r="7" spans="1:22" s="18" customFormat="1" ht="18.75" customHeight="1" x14ac:dyDescent="0.2">
      <c r="A7" s="1614">
        <v>4</v>
      </c>
      <c r="B7" s="719" t="s">
        <v>57</v>
      </c>
      <c r="C7" s="1514">
        <v>24</v>
      </c>
      <c r="D7" s="1514">
        <v>6</v>
      </c>
      <c r="E7" s="1515">
        <f t="shared" ref="E7:E14" si="3">D7/C7*100</f>
        <v>25</v>
      </c>
      <c r="F7" s="1516">
        <v>95</v>
      </c>
      <c r="G7" s="1627">
        <v>0</v>
      </c>
      <c r="H7" s="1508">
        <f t="shared" si="0"/>
        <v>0</v>
      </c>
      <c r="I7" s="1711">
        <v>3141</v>
      </c>
      <c r="J7" s="1627">
        <v>0</v>
      </c>
      <c r="K7" s="1508">
        <f t="shared" si="1"/>
        <v>0</v>
      </c>
      <c r="L7" s="1507">
        <v>31306</v>
      </c>
      <c r="M7" s="1519">
        <v>22803</v>
      </c>
      <c r="N7" s="1508">
        <f t="shared" si="2"/>
        <v>72.839072382290937</v>
      </c>
      <c r="O7" s="1629"/>
      <c r="P7" s="1629"/>
      <c r="Q7" s="1629"/>
      <c r="R7" s="1629"/>
      <c r="S7" s="1629"/>
      <c r="T7" s="1629"/>
      <c r="U7" s="1629"/>
      <c r="V7" s="1629"/>
    </row>
    <row r="8" spans="1:22" s="18" customFormat="1" ht="18.75" customHeight="1" x14ac:dyDescent="0.2">
      <c r="A8" s="1614">
        <v>5</v>
      </c>
      <c r="B8" s="719" t="s">
        <v>155</v>
      </c>
      <c r="C8" s="1514">
        <v>24</v>
      </c>
      <c r="D8" s="1514">
        <v>6</v>
      </c>
      <c r="E8" s="1515">
        <f t="shared" si="3"/>
        <v>25</v>
      </c>
      <c r="F8" s="1516">
        <v>170</v>
      </c>
      <c r="G8" s="1628">
        <v>5</v>
      </c>
      <c r="H8" s="1508">
        <f t="shared" si="0"/>
        <v>2.9411764705882351</v>
      </c>
      <c r="I8" s="1711">
        <v>4993</v>
      </c>
      <c r="J8" s="1711">
        <v>857</v>
      </c>
      <c r="K8" s="1508">
        <f t="shared" si="1"/>
        <v>17.164029641498097</v>
      </c>
      <c r="L8" s="1507">
        <v>49025</v>
      </c>
      <c r="M8" s="1519">
        <v>31063</v>
      </c>
      <c r="N8" s="1508">
        <f t="shared" si="2"/>
        <v>63.361550229474759</v>
      </c>
      <c r="O8" s="1629"/>
      <c r="P8" s="1629"/>
      <c r="Q8" s="1629"/>
      <c r="R8" s="1629"/>
      <c r="S8" s="1629"/>
      <c r="T8" s="1629"/>
      <c r="U8" s="1629"/>
      <c r="V8" s="1629"/>
    </row>
    <row r="9" spans="1:22" s="18" customFormat="1" ht="18.75" customHeight="1" x14ac:dyDescent="0.2">
      <c r="A9" s="1614">
        <v>6</v>
      </c>
      <c r="B9" s="719" t="s">
        <v>156</v>
      </c>
      <c r="C9" s="1627">
        <v>0</v>
      </c>
      <c r="D9" s="1627">
        <v>0</v>
      </c>
      <c r="E9" s="1627">
        <v>0</v>
      </c>
      <c r="F9" s="1516">
        <v>155</v>
      </c>
      <c r="G9" s="1627">
        <v>0</v>
      </c>
      <c r="H9" s="1508">
        <f t="shared" si="0"/>
        <v>0</v>
      </c>
      <c r="I9" s="1711">
        <v>4662</v>
      </c>
      <c r="J9" s="1711">
        <v>910</v>
      </c>
      <c r="K9" s="1508">
        <f t="shared" si="1"/>
        <v>19.51951951951952</v>
      </c>
      <c r="L9" s="1507">
        <v>39129</v>
      </c>
      <c r="M9" s="1519">
        <v>30208</v>
      </c>
      <c r="N9" s="1508">
        <f t="shared" si="2"/>
        <v>77.201052927496221</v>
      </c>
      <c r="O9" s="1629"/>
      <c r="P9" s="1629"/>
      <c r="Q9" s="1629"/>
      <c r="R9" s="1629"/>
      <c r="S9" s="1629"/>
      <c r="T9" s="1629"/>
      <c r="U9" s="1629"/>
      <c r="V9" s="1629"/>
    </row>
    <row r="10" spans="1:22" s="18" customFormat="1" ht="18.75" customHeight="1" x14ac:dyDescent="0.2">
      <c r="A10" s="1614">
        <v>7</v>
      </c>
      <c r="B10" s="720" t="s">
        <v>103</v>
      </c>
      <c r="C10" s="1627">
        <v>0</v>
      </c>
      <c r="D10" s="1627">
        <v>0</v>
      </c>
      <c r="E10" s="1627">
        <v>0</v>
      </c>
      <c r="F10" s="1516">
        <v>75</v>
      </c>
      <c r="G10" s="1627">
        <v>0</v>
      </c>
      <c r="H10" s="1508">
        <f t="shared" si="0"/>
        <v>0</v>
      </c>
      <c r="I10" s="1711">
        <v>2806</v>
      </c>
      <c r="J10" s="1711">
        <v>454</v>
      </c>
      <c r="K10" s="1508">
        <f t="shared" si="1"/>
        <v>16.179615110477549</v>
      </c>
      <c r="L10" s="1507">
        <v>33657</v>
      </c>
      <c r="M10" s="1519">
        <v>31392</v>
      </c>
      <c r="N10" s="1508">
        <f t="shared" si="2"/>
        <v>93.270344950530344</v>
      </c>
      <c r="O10" s="1629"/>
      <c r="P10" s="1629"/>
      <c r="Q10" s="1302"/>
      <c r="R10" s="1629"/>
      <c r="S10" s="1629"/>
      <c r="T10" s="1629"/>
      <c r="U10" s="1629"/>
      <c r="V10" s="1629"/>
    </row>
    <row r="11" spans="1:22" s="18" customFormat="1" ht="21.75" customHeight="1" x14ac:dyDescent="0.2">
      <c r="A11" s="1614">
        <v>8</v>
      </c>
      <c r="B11" s="1632" t="s">
        <v>836</v>
      </c>
      <c r="C11" s="1966">
        <v>48</v>
      </c>
      <c r="D11" s="1519">
        <v>12</v>
      </c>
      <c r="E11" s="1517">
        <f t="shared" si="3"/>
        <v>25</v>
      </c>
      <c r="F11" s="1516"/>
      <c r="G11" s="1630"/>
      <c r="H11" s="1518"/>
      <c r="I11" s="1711"/>
      <c r="J11" s="1631"/>
      <c r="K11" s="1518"/>
      <c r="L11" s="1507"/>
      <c r="M11" s="1519"/>
      <c r="N11" s="1508"/>
      <c r="O11" s="1629"/>
      <c r="P11" s="1629"/>
      <c r="Q11" s="1629"/>
      <c r="R11" s="1629"/>
      <c r="S11" s="1629"/>
      <c r="T11" s="1629"/>
      <c r="U11" s="1629"/>
      <c r="V11" s="1629"/>
    </row>
    <row r="12" spans="1:22" s="18" customFormat="1" ht="33" customHeight="1" x14ac:dyDescent="0.2">
      <c r="A12" s="1614">
        <v>9</v>
      </c>
      <c r="B12" s="1432" t="s">
        <v>800</v>
      </c>
      <c r="C12" s="1966">
        <v>215</v>
      </c>
      <c r="D12" s="1627">
        <v>0</v>
      </c>
      <c r="E12" s="1627">
        <v>0</v>
      </c>
      <c r="F12" s="1516"/>
      <c r="G12" s="1630"/>
      <c r="H12" s="1518"/>
      <c r="I12" s="1711"/>
      <c r="J12" s="1631"/>
      <c r="K12" s="1518"/>
      <c r="L12" s="1507"/>
      <c r="M12" s="1519"/>
      <c r="N12" s="1508"/>
      <c r="O12" s="1629"/>
      <c r="P12" s="1629"/>
      <c r="Q12" s="1629"/>
      <c r="R12" s="1629"/>
      <c r="S12" s="1629"/>
      <c r="T12" s="1629"/>
      <c r="U12" s="1629"/>
      <c r="V12" s="1629"/>
    </row>
    <row r="13" spans="1:22" s="18" customFormat="1" ht="18.75" customHeight="1" x14ac:dyDescent="0.2">
      <c r="A13" s="1614">
        <v>10</v>
      </c>
      <c r="B13" s="721" t="s">
        <v>104</v>
      </c>
      <c r="C13" s="1514">
        <v>100</v>
      </c>
      <c r="D13" s="1626">
        <v>15</v>
      </c>
      <c r="E13" s="1515">
        <f t="shared" si="3"/>
        <v>15</v>
      </c>
      <c r="F13" s="1516"/>
      <c r="G13" s="1630"/>
      <c r="H13" s="1518"/>
      <c r="I13" s="1711">
        <v>1100</v>
      </c>
      <c r="J13" s="1519">
        <v>20</v>
      </c>
      <c r="K13" s="1508">
        <f>J13/I13*100</f>
        <v>1.8181818181818181</v>
      </c>
      <c r="L13" s="1507"/>
      <c r="M13" s="1627">
        <v>0</v>
      </c>
      <c r="N13" s="1508"/>
      <c r="O13" s="1629"/>
      <c r="P13" s="1629"/>
      <c r="Q13" s="1629"/>
      <c r="R13" s="1629"/>
      <c r="S13" s="1629"/>
      <c r="T13" s="1629"/>
      <c r="U13" s="1629"/>
      <c r="V13" s="1629"/>
    </row>
    <row r="14" spans="1:22" s="1300" customFormat="1" ht="18.75" customHeight="1" x14ac:dyDescent="0.2">
      <c r="A14" s="2383" t="s">
        <v>13</v>
      </c>
      <c r="B14" s="2383"/>
      <c r="C14" s="1967">
        <f>SUM(C4:C13)</f>
        <v>483</v>
      </c>
      <c r="D14" s="1520">
        <f>SUM(D4:D13)</f>
        <v>57</v>
      </c>
      <c r="E14" s="1521">
        <f t="shared" si="3"/>
        <v>11.801242236024844</v>
      </c>
      <c r="F14" s="1520">
        <f>SUM(F4:F13)</f>
        <v>740</v>
      </c>
      <c r="G14" s="1520">
        <f>SUM(G4:G13)</f>
        <v>5</v>
      </c>
      <c r="H14" s="1522">
        <f>G14/F14*100</f>
        <v>0.67567567567567566</v>
      </c>
      <c r="I14" s="1520">
        <f>SUM(I4:I13)</f>
        <v>22000</v>
      </c>
      <c r="J14" s="1523">
        <f>SUM(J4:J13)</f>
        <v>2322</v>
      </c>
      <c r="K14" s="1522">
        <f>J14/I14*100</f>
        <v>10.554545454545455</v>
      </c>
      <c r="L14" s="1524">
        <f>SUM(L4:L13)</f>
        <v>204917</v>
      </c>
      <c r="M14" s="1712">
        <f>SUM(M4:M13)</f>
        <v>146576</v>
      </c>
      <c r="N14" s="1522">
        <f>M14/L14*100</f>
        <v>71.529448508420472</v>
      </c>
      <c r="O14" s="1302"/>
      <c r="P14" s="1302"/>
      <c r="Q14" s="1302"/>
      <c r="R14" s="1302"/>
      <c r="S14" s="1302"/>
      <c r="T14" s="1302"/>
      <c r="U14" s="1302"/>
      <c r="V14" s="1302"/>
    </row>
    <row r="15" spans="1:22" ht="25.5" customHeight="1" x14ac:dyDescent="0.25">
      <c r="A15" s="590"/>
      <c r="B15" s="590"/>
      <c r="C15" s="405"/>
      <c r="D15" s="103"/>
      <c r="E15" s="103"/>
      <c r="F15" s="103"/>
      <c r="G15" s="1330"/>
      <c r="H15" s="103"/>
      <c r="I15" s="103"/>
      <c r="J15" s="103"/>
      <c r="K15" s="103"/>
      <c r="L15" s="104"/>
      <c r="M15" s="104"/>
      <c r="N15" s="104"/>
    </row>
    <row r="16" spans="1:22" ht="28.5" customHeight="1" x14ac:dyDescent="0.2">
      <c r="A16" s="2392" t="s">
        <v>14</v>
      </c>
      <c r="B16" s="2214" t="s">
        <v>229</v>
      </c>
      <c r="C16" s="2394" t="s">
        <v>232</v>
      </c>
      <c r="D16" s="2395"/>
      <c r="E16" s="2396"/>
      <c r="F16" s="2394" t="s">
        <v>233</v>
      </c>
      <c r="G16" s="2395"/>
      <c r="H16" s="2396"/>
      <c r="I16" s="2388" t="s">
        <v>234</v>
      </c>
      <c r="J16" s="2388"/>
      <c r="K16" s="2388"/>
      <c r="L16" s="2389" t="s">
        <v>306</v>
      </c>
      <c r="M16" s="2389"/>
      <c r="N16" s="2389"/>
    </row>
    <row r="17" spans="1:22" ht="36" customHeight="1" x14ac:dyDescent="0.2">
      <c r="A17" s="2393"/>
      <c r="B17" s="2216"/>
      <c r="C17" s="1089" t="s">
        <v>230</v>
      </c>
      <c r="D17" s="528" t="s">
        <v>503</v>
      </c>
      <c r="E17" s="1089" t="s">
        <v>54</v>
      </c>
      <c r="F17" s="1089" t="s">
        <v>230</v>
      </c>
      <c r="G17" s="528" t="s">
        <v>503</v>
      </c>
      <c r="H17" s="1089" t="s">
        <v>54</v>
      </c>
      <c r="I17" s="1088" t="s">
        <v>230</v>
      </c>
      <c r="J17" s="528" t="s">
        <v>503</v>
      </c>
      <c r="K17" s="1089" t="s">
        <v>54</v>
      </c>
      <c r="L17" s="1089" t="s">
        <v>230</v>
      </c>
      <c r="M17" s="528" t="s">
        <v>503</v>
      </c>
      <c r="N17" s="1089" t="s">
        <v>54</v>
      </c>
      <c r="Q17" s="40"/>
    </row>
    <row r="18" spans="1:22" ht="18.75" customHeight="1" x14ac:dyDescent="0.2">
      <c r="A18" s="718">
        <v>1</v>
      </c>
      <c r="B18" s="719" t="s">
        <v>107</v>
      </c>
      <c r="C18" s="1504">
        <v>7551</v>
      </c>
      <c r="D18" s="1627">
        <v>2507</v>
      </c>
      <c r="E18" s="1506">
        <f t="shared" ref="E18:E25" si="4">D18/C18*100</f>
        <v>33.200900542974445</v>
      </c>
      <c r="F18" s="1504">
        <v>6486</v>
      </c>
      <c r="G18" s="1505">
        <v>5485</v>
      </c>
      <c r="H18" s="1506">
        <f t="shared" ref="H18:H25" si="5">G18/F18*100</f>
        <v>84.566759173604694</v>
      </c>
      <c r="I18" s="1504">
        <v>7551</v>
      </c>
      <c r="J18" s="1627">
        <v>5325</v>
      </c>
      <c r="K18" s="1506">
        <f t="shared" ref="K18:K25" si="6">J18/I18*100</f>
        <v>70.52046086611044</v>
      </c>
      <c r="L18" s="1504">
        <v>7551</v>
      </c>
      <c r="M18" s="1627">
        <v>5417</v>
      </c>
      <c r="N18" s="1506">
        <f t="shared" ref="N18:N25" si="7">M18/L18*100</f>
        <v>71.738842537412268</v>
      </c>
      <c r="O18" s="41"/>
    </row>
    <row r="19" spans="1:22" ht="18.75" customHeight="1" x14ac:dyDescent="0.2">
      <c r="A19" s="365">
        <v>2</v>
      </c>
      <c r="B19" s="719" t="s">
        <v>28</v>
      </c>
      <c r="C19" s="1507">
        <v>10188</v>
      </c>
      <c r="D19" s="1627">
        <v>0</v>
      </c>
      <c r="E19" s="1508">
        <f t="shared" si="4"/>
        <v>0</v>
      </c>
      <c r="F19" s="1507">
        <v>7871</v>
      </c>
      <c r="G19" s="1505">
        <v>0</v>
      </c>
      <c r="H19" s="1508">
        <f t="shared" si="5"/>
        <v>0</v>
      </c>
      <c r="I19" s="1507">
        <v>10188</v>
      </c>
      <c r="J19" s="1627">
        <v>0</v>
      </c>
      <c r="K19" s="1508">
        <f t="shared" si="6"/>
        <v>0</v>
      </c>
      <c r="L19" s="1507">
        <v>10188</v>
      </c>
      <c r="M19" s="1627">
        <v>0</v>
      </c>
      <c r="N19" s="1508">
        <f t="shared" si="7"/>
        <v>0</v>
      </c>
      <c r="O19" s="41"/>
    </row>
    <row r="20" spans="1:22" ht="18.75" customHeight="1" x14ac:dyDescent="0.2">
      <c r="A20" s="365">
        <v>3</v>
      </c>
      <c r="B20" s="719" t="s">
        <v>227</v>
      </c>
      <c r="C20" s="1507">
        <v>34061</v>
      </c>
      <c r="D20" s="1627">
        <v>31827</v>
      </c>
      <c r="E20" s="1508">
        <f t="shared" si="4"/>
        <v>93.441179061096264</v>
      </c>
      <c r="F20" s="1507">
        <v>22870</v>
      </c>
      <c r="G20" s="1505">
        <v>16484</v>
      </c>
      <c r="H20" s="1508">
        <f t="shared" si="5"/>
        <v>72.076956711849576</v>
      </c>
      <c r="I20" s="1507">
        <v>34061</v>
      </c>
      <c r="J20" s="1627">
        <v>26692</v>
      </c>
      <c r="K20" s="1508">
        <f t="shared" si="6"/>
        <v>78.365285810751288</v>
      </c>
      <c r="L20" s="1507">
        <v>34061</v>
      </c>
      <c r="M20" s="1627">
        <v>18666</v>
      </c>
      <c r="N20" s="1508">
        <f t="shared" si="7"/>
        <v>54.801679340007638</v>
      </c>
      <c r="O20" s="41"/>
    </row>
    <row r="21" spans="1:22" ht="18.75" customHeight="1" x14ac:dyDescent="0.2">
      <c r="A21" s="365">
        <v>4</v>
      </c>
      <c r="B21" s="719" t="s">
        <v>57</v>
      </c>
      <c r="C21" s="1507">
        <v>31306</v>
      </c>
      <c r="D21" s="1627">
        <v>27645</v>
      </c>
      <c r="E21" s="1508">
        <f t="shared" si="4"/>
        <v>88.30575608509551</v>
      </c>
      <c r="F21" s="1507">
        <v>16965</v>
      </c>
      <c r="G21" s="1505">
        <v>13597</v>
      </c>
      <c r="H21" s="1508">
        <f t="shared" si="5"/>
        <v>80.147362216327735</v>
      </c>
      <c r="I21" s="1507">
        <v>31306</v>
      </c>
      <c r="J21" s="1627">
        <v>25234</v>
      </c>
      <c r="K21" s="1508">
        <f t="shared" si="6"/>
        <v>80.604356992269857</v>
      </c>
      <c r="L21" s="1507">
        <v>31306</v>
      </c>
      <c r="M21" s="1627">
        <v>17468</v>
      </c>
      <c r="N21" s="1508">
        <f t="shared" si="7"/>
        <v>55.797610681658469</v>
      </c>
      <c r="O21" s="41"/>
    </row>
    <row r="22" spans="1:22" ht="18.75" customHeight="1" x14ac:dyDescent="0.2">
      <c r="A22" s="365">
        <v>5</v>
      </c>
      <c r="B22" s="719" t="s">
        <v>903</v>
      </c>
      <c r="C22" s="1507">
        <v>49025</v>
      </c>
      <c r="D22" s="1627">
        <v>41369</v>
      </c>
      <c r="E22" s="1508">
        <f t="shared" si="4"/>
        <v>84.383477817440081</v>
      </c>
      <c r="F22" s="1507">
        <v>26296</v>
      </c>
      <c r="G22" s="1505">
        <v>14113</v>
      </c>
      <c r="H22" s="1508">
        <f t="shared" si="5"/>
        <v>53.669759659263775</v>
      </c>
      <c r="I22" s="1507">
        <v>49025</v>
      </c>
      <c r="J22" s="1627">
        <v>35237</v>
      </c>
      <c r="K22" s="1508">
        <f t="shared" si="6"/>
        <v>71.875573686894441</v>
      </c>
      <c r="L22" s="1507">
        <v>49025</v>
      </c>
      <c r="M22" s="1627">
        <v>17060</v>
      </c>
      <c r="N22" s="1508">
        <f t="shared" si="7"/>
        <v>34.798572157062722</v>
      </c>
      <c r="O22" s="41"/>
    </row>
    <row r="23" spans="1:22" ht="18.75" customHeight="1" x14ac:dyDescent="0.2">
      <c r="A23" s="365">
        <v>6</v>
      </c>
      <c r="B23" s="719" t="s">
        <v>156</v>
      </c>
      <c r="C23" s="1507">
        <v>39129</v>
      </c>
      <c r="D23" s="1627">
        <v>35797</v>
      </c>
      <c r="E23" s="1509">
        <f t="shared" si="4"/>
        <v>91.48457665669963</v>
      </c>
      <c r="F23" s="1507">
        <v>22189</v>
      </c>
      <c r="G23" s="1505">
        <v>15235</v>
      </c>
      <c r="H23" s="1509">
        <f t="shared" si="5"/>
        <v>68.660146919644873</v>
      </c>
      <c r="I23" s="1507">
        <v>39129</v>
      </c>
      <c r="J23" s="1627">
        <v>31505</v>
      </c>
      <c r="K23" s="1509">
        <f t="shared" si="6"/>
        <v>80.51573002121188</v>
      </c>
      <c r="L23" s="1507">
        <v>39129</v>
      </c>
      <c r="M23" s="1627">
        <v>27002</v>
      </c>
      <c r="N23" s="1509">
        <f t="shared" si="7"/>
        <v>69.007641391295465</v>
      </c>
      <c r="O23" s="41"/>
    </row>
    <row r="24" spans="1:22" ht="18.75" customHeight="1" x14ac:dyDescent="0.2">
      <c r="A24" s="722">
        <v>7</v>
      </c>
      <c r="B24" s="723" t="s">
        <v>103</v>
      </c>
      <c r="C24" s="1507">
        <v>33657</v>
      </c>
      <c r="D24" s="1627">
        <v>33019</v>
      </c>
      <c r="E24" s="1510">
        <f t="shared" si="4"/>
        <v>98.10440621564608</v>
      </c>
      <c r="F24" s="1507">
        <v>7859</v>
      </c>
      <c r="G24" s="1505">
        <v>5970</v>
      </c>
      <c r="H24" s="1510">
        <f t="shared" si="5"/>
        <v>75.963863086906741</v>
      </c>
      <c r="I24" s="1507">
        <v>33657</v>
      </c>
      <c r="J24" s="1627">
        <v>32329</v>
      </c>
      <c r="K24" s="1510">
        <f t="shared" si="6"/>
        <v>96.054312624416909</v>
      </c>
      <c r="L24" s="1507">
        <v>33657</v>
      </c>
      <c r="M24" s="1627">
        <v>31455</v>
      </c>
      <c r="N24" s="1510">
        <f t="shared" si="7"/>
        <v>93.457527408859974</v>
      </c>
      <c r="O24" s="41"/>
    </row>
    <row r="25" spans="1:22" s="1300" customFormat="1" ht="18.75" customHeight="1" x14ac:dyDescent="0.2">
      <c r="A25" s="2387" t="s">
        <v>13</v>
      </c>
      <c r="B25" s="2387"/>
      <c r="C25" s="1511">
        <f>SUM(C18:C24)</f>
        <v>204917</v>
      </c>
      <c r="D25" s="1511">
        <f>SUM(D18:D24)</f>
        <v>172164</v>
      </c>
      <c r="E25" s="1512">
        <f t="shared" si="4"/>
        <v>84.016455442935438</v>
      </c>
      <c r="F25" s="1511">
        <f>SUM(F18:F24)</f>
        <v>110536</v>
      </c>
      <c r="G25" s="1511">
        <f>SUM(G18:G24)</f>
        <v>70884</v>
      </c>
      <c r="H25" s="1512">
        <f t="shared" si="5"/>
        <v>64.127524064558145</v>
      </c>
      <c r="I25" s="1511">
        <f>SUM(I18:I24)</f>
        <v>204917</v>
      </c>
      <c r="J25" s="1511">
        <f>SUM(J18:J24)</f>
        <v>156322</v>
      </c>
      <c r="K25" s="1512">
        <f t="shared" si="6"/>
        <v>76.285520479023219</v>
      </c>
      <c r="L25" s="1511">
        <f>SUM(L18:L24)</f>
        <v>204917</v>
      </c>
      <c r="M25" s="1511">
        <f>SUM(M18:M24)</f>
        <v>117068</v>
      </c>
      <c r="N25" s="1512">
        <f t="shared" si="7"/>
        <v>57.129471932538543</v>
      </c>
      <c r="O25" s="1302"/>
      <c r="P25" s="1302"/>
      <c r="Q25" s="1302"/>
      <c r="R25" s="1302"/>
      <c r="S25" s="1302"/>
      <c r="T25" s="1302"/>
      <c r="U25" s="1302"/>
      <c r="V25" s="1302"/>
    </row>
    <row r="26" spans="1:22" x14ac:dyDescent="0.2"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06"/>
    </row>
    <row r="27" spans="1:22" x14ac:dyDescent="0.2">
      <c r="C27" s="104"/>
      <c r="D27" s="104"/>
      <c r="E27" s="104"/>
      <c r="F27" s="105"/>
      <c r="G27" s="104"/>
      <c r="H27" s="104"/>
      <c r="I27" s="104"/>
      <c r="J27" s="104"/>
      <c r="K27" s="104"/>
      <c r="L27" s="104"/>
      <c r="M27" s="104"/>
      <c r="N27" s="104"/>
    </row>
    <row r="28" spans="1:22" x14ac:dyDescent="0.2"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</row>
    <row r="29" spans="1:22" x14ac:dyDescent="0.2">
      <c r="C29" s="104"/>
      <c r="D29" s="300"/>
      <c r="E29" s="366"/>
      <c r="F29" s="300"/>
      <c r="G29" s="300"/>
      <c r="H29" s="300"/>
      <c r="I29" s="300"/>
      <c r="J29" s="300"/>
      <c r="K29" s="300"/>
      <c r="L29" s="300"/>
      <c r="M29" s="300"/>
      <c r="N29" s="104"/>
    </row>
    <row r="30" spans="1:22" x14ac:dyDescent="0.2">
      <c r="C30" s="104"/>
      <c r="D30" s="300"/>
      <c r="E30" s="300"/>
      <c r="F30" s="300"/>
      <c r="G30" s="300"/>
      <c r="H30" s="300"/>
      <c r="I30" s="300"/>
      <c r="J30" s="300"/>
      <c r="K30" s="300"/>
      <c r="L30" s="300"/>
      <c r="M30" s="300"/>
      <c r="N30" s="104"/>
    </row>
    <row r="31" spans="1:22" x14ac:dyDescent="0.2">
      <c r="C31" s="104"/>
      <c r="D31" s="300"/>
      <c r="E31" s="300"/>
      <c r="F31" s="300"/>
      <c r="G31" s="300"/>
      <c r="H31" s="300"/>
      <c r="I31" s="300"/>
      <c r="J31" s="300"/>
      <c r="K31" s="300"/>
      <c r="L31" s="300"/>
      <c r="M31" s="300"/>
      <c r="N31" s="104"/>
    </row>
    <row r="32" spans="1:22" x14ac:dyDescent="0.2">
      <c r="C32" s="104"/>
      <c r="D32" s="300"/>
      <c r="E32" s="300"/>
      <c r="F32" s="300"/>
      <c r="G32" s="300"/>
      <c r="H32" s="300"/>
      <c r="I32" s="300"/>
      <c r="J32" s="300"/>
      <c r="K32" s="300"/>
      <c r="L32" s="300"/>
      <c r="M32" s="300"/>
      <c r="N32" s="104"/>
    </row>
    <row r="33" spans="3:14" x14ac:dyDescent="0.2"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</row>
    <row r="34" spans="3:14" x14ac:dyDescent="0.2"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</row>
    <row r="35" spans="3:14" x14ac:dyDescent="0.2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</row>
    <row r="36" spans="3:14" x14ac:dyDescent="0.2"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</row>
    <row r="37" spans="3:14" x14ac:dyDescent="0.2"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</row>
    <row r="38" spans="3:14" x14ac:dyDescent="0.2"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</row>
    <row r="39" spans="3:14" x14ac:dyDescent="0.2"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</row>
    <row r="40" spans="3:14" x14ac:dyDescent="0.2"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</row>
    <row r="41" spans="3:14" x14ac:dyDescent="0.2"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</row>
  </sheetData>
  <mergeCells count="15">
    <mergeCell ref="A25:B25"/>
    <mergeCell ref="I16:K16"/>
    <mergeCell ref="L16:N16"/>
    <mergeCell ref="A2:A3"/>
    <mergeCell ref="B2:B3"/>
    <mergeCell ref="A16:A17"/>
    <mergeCell ref="B16:B17"/>
    <mergeCell ref="C16:E16"/>
    <mergeCell ref="F16:H16"/>
    <mergeCell ref="A1:N1"/>
    <mergeCell ref="I2:K2"/>
    <mergeCell ref="L2:N2"/>
    <mergeCell ref="A14:B14"/>
    <mergeCell ref="C2:E2"/>
    <mergeCell ref="F2:H2"/>
  </mergeCells>
  <phoneticPr fontId="20" type="noConversion"/>
  <pageMargins left="0.46" right="0.01" top="0.3" bottom="0.2" header="0.2" footer="0.2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5"/>
  <sheetViews>
    <sheetView zoomScale="80" zoomScaleNormal="80" workbookViewId="0">
      <selection activeCell="J38" sqref="J38"/>
    </sheetView>
  </sheetViews>
  <sheetFormatPr defaultRowHeight="15" x14ac:dyDescent="0.2"/>
  <cols>
    <col min="1" max="1" width="3.5" style="104" customWidth="1"/>
    <col min="2" max="2" width="16.25" style="104" customWidth="1"/>
    <col min="3" max="3" width="6.375" style="104" customWidth="1"/>
    <col min="4" max="5" width="6.875" style="104" customWidth="1"/>
    <col min="6" max="6" width="6.25" style="104" customWidth="1"/>
    <col min="7" max="7" width="6.625" style="104" customWidth="1"/>
    <col min="8" max="9" width="7.25" style="104" customWidth="1"/>
    <col min="10" max="10" width="7.625" style="104" customWidth="1"/>
    <col min="11" max="11" width="6.625" style="104" customWidth="1"/>
    <col min="12" max="12" width="7.875" style="104" customWidth="1"/>
    <col min="13" max="13" width="7.75" style="104" customWidth="1"/>
    <col min="14" max="14" width="7.5" style="104" customWidth="1"/>
    <col min="15" max="15" width="6.25" style="104" customWidth="1"/>
    <col min="16" max="16" width="7.875" style="104" customWidth="1"/>
    <col min="17" max="17" width="6.875" style="104" customWidth="1"/>
    <col min="18" max="18" width="6.75" style="104" customWidth="1"/>
    <col min="19" max="16384" width="9" style="104"/>
  </cols>
  <sheetData>
    <row r="1" spans="1:18" ht="36" customHeight="1" x14ac:dyDescent="0.3">
      <c r="A1" s="2397" t="s">
        <v>504</v>
      </c>
      <c r="B1" s="2302"/>
      <c r="C1" s="2302"/>
      <c r="D1" s="2302"/>
      <c r="E1" s="2302"/>
      <c r="F1" s="2302"/>
      <c r="G1" s="2302"/>
      <c r="H1" s="2302"/>
      <c r="I1" s="2302"/>
      <c r="J1" s="2302"/>
      <c r="K1" s="2302"/>
      <c r="L1" s="2302"/>
      <c r="M1" s="2302"/>
      <c r="N1" s="2302"/>
      <c r="O1" s="2302"/>
      <c r="P1" s="2302"/>
      <c r="Q1" s="2302"/>
      <c r="R1" s="2302"/>
    </row>
    <row r="2" spans="1:18" ht="25.5" customHeight="1" x14ac:dyDescent="0.2"/>
    <row r="3" spans="1:18" ht="30.75" customHeight="1" x14ac:dyDescent="0.2">
      <c r="A3" s="2404" t="s">
        <v>14</v>
      </c>
      <c r="B3" s="2240" t="s">
        <v>238</v>
      </c>
      <c r="C3" s="2360" t="s">
        <v>307</v>
      </c>
      <c r="D3" s="2378"/>
      <c r="E3" s="2378"/>
      <c r="F3" s="2379"/>
      <c r="G3" s="2398" t="s">
        <v>237</v>
      </c>
      <c r="H3" s="2399"/>
      <c r="I3" s="2399"/>
      <c r="J3" s="2400"/>
      <c r="K3" s="2360" t="s">
        <v>287</v>
      </c>
      <c r="L3" s="2378"/>
      <c r="M3" s="2378"/>
      <c r="N3" s="2379"/>
      <c r="O3" s="2380" t="s">
        <v>160</v>
      </c>
      <c r="P3" s="2381"/>
      <c r="Q3" s="2381"/>
      <c r="R3" s="2382"/>
    </row>
    <row r="4" spans="1:18" ht="40.5" customHeight="1" x14ac:dyDescent="0.2">
      <c r="A4" s="2141"/>
      <c r="B4" s="2405"/>
      <c r="C4" s="528" t="s">
        <v>498</v>
      </c>
      <c r="D4" s="528" t="s">
        <v>502</v>
      </c>
      <c r="E4" s="528" t="s">
        <v>503</v>
      </c>
      <c r="F4" s="528" t="s">
        <v>54</v>
      </c>
      <c r="G4" s="528" t="s">
        <v>498</v>
      </c>
      <c r="H4" s="528" t="s">
        <v>502</v>
      </c>
      <c r="I4" s="528" t="s">
        <v>503</v>
      </c>
      <c r="J4" s="528" t="s">
        <v>54</v>
      </c>
      <c r="K4" s="528" t="s">
        <v>498</v>
      </c>
      <c r="L4" s="528" t="s">
        <v>502</v>
      </c>
      <c r="M4" s="528" t="s">
        <v>503</v>
      </c>
      <c r="N4" s="528" t="s">
        <v>54</v>
      </c>
      <c r="O4" s="528" t="s">
        <v>498</v>
      </c>
      <c r="P4" s="528" t="s">
        <v>502</v>
      </c>
      <c r="Q4" s="528" t="s">
        <v>503</v>
      </c>
      <c r="R4" s="528" t="s">
        <v>54</v>
      </c>
    </row>
    <row r="5" spans="1:18" ht="27.75" customHeight="1" x14ac:dyDescent="0.2">
      <c r="A5" s="359">
        <v>1</v>
      </c>
      <c r="B5" s="160" t="s">
        <v>39</v>
      </c>
      <c r="C5" s="397">
        <v>261</v>
      </c>
      <c r="D5" s="333">
        <v>42</v>
      </c>
      <c r="E5" s="330">
        <v>42</v>
      </c>
      <c r="F5" s="441">
        <f t="shared" ref="F5:F13" si="0">E5/C5*100</f>
        <v>16.091954022988507</v>
      </c>
      <c r="G5" s="397">
        <v>5</v>
      </c>
      <c r="H5" s="333">
        <v>0</v>
      </c>
      <c r="I5" s="333">
        <v>0</v>
      </c>
      <c r="J5" s="486">
        <f>I5/G5*100</f>
        <v>0</v>
      </c>
      <c r="K5" s="397">
        <v>15</v>
      </c>
      <c r="L5" s="333">
        <v>0</v>
      </c>
      <c r="M5" s="333">
        <v>0</v>
      </c>
      <c r="N5" s="441">
        <f t="shared" ref="N5:N12" si="1">M5/K5*100</f>
        <v>0</v>
      </c>
      <c r="O5" s="397">
        <v>662</v>
      </c>
      <c r="P5" s="334">
        <v>0</v>
      </c>
      <c r="Q5" s="334">
        <v>0</v>
      </c>
      <c r="R5" s="726">
        <f>Q5/O5*100</f>
        <v>0</v>
      </c>
    </row>
    <row r="6" spans="1:18" ht="27.75" customHeight="1" x14ac:dyDescent="0.2">
      <c r="A6" s="360">
        <v>2</v>
      </c>
      <c r="B6" s="46" t="s">
        <v>155</v>
      </c>
      <c r="C6" s="247">
        <v>168</v>
      </c>
      <c r="D6" s="333">
        <v>40</v>
      </c>
      <c r="E6" s="331">
        <v>40</v>
      </c>
      <c r="F6" s="442">
        <f t="shared" si="0"/>
        <v>23.809523809523807</v>
      </c>
      <c r="G6" s="333">
        <v>0</v>
      </c>
      <c r="H6" s="333">
        <v>0</v>
      </c>
      <c r="I6" s="333">
        <v>0</v>
      </c>
      <c r="J6" s="333">
        <v>0</v>
      </c>
      <c r="K6" s="247">
        <v>10</v>
      </c>
      <c r="L6" s="333">
        <v>0</v>
      </c>
      <c r="M6" s="333">
        <v>0</v>
      </c>
      <c r="N6" s="442">
        <f t="shared" si="1"/>
        <v>0</v>
      </c>
      <c r="O6" s="247">
        <v>551</v>
      </c>
      <c r="P6" s="333">
        <v>0</v>
      </c>
      <c r="Q6" s="333">
        <v>0</v>
      </c>
      <c r="R6" s="727">
        <f t="shared" ref="R6:R13" si="2">Q6/O6*100</f>
        <v>0</v>
      </c>
    </row>
    <row r="7" spans="1:18" ht="27.75" customHeight="1" x14ac:dyDescent="0.2">
      <c r="A7" s="360">
        <v>3</v>
      </c>
      <c r="B7" s="46" t="s">
        <v>156</v>
      </c>
      <c r="C7" s="247">
        <v>48</v>
      </c>
      <c r="D7" s="331">
        <v>6</v>
      </c>
      <c r="E7" s="331">
        <v>6</v>
      </c>
      <c r="F7" s="442">
        <f t="shared" si="0"/>
        <v>12.5</v>
      </c>
      <c r="G7" s="333">
        <v>0</v>
      </c>
      <c r="H7" s="333">
        <v>0</v>
      </c>
      <c r="I7" s="333">
        <v>0</v>
      </c>
      <c r="J7" s="333">
        <v>0</v>
      </c>
      <c r="K7" s="247">
        <v>10</v>
      </c>
      <c r="L7" s="333">
        <v>0</v>
      </c>
      <c r="M7" s="333">
        <v>0</v>
      </c>
      <c r="N7" s="442">
        <f t="shared" si="1"/>
        <v>0</v>
      </c>
      <c r="O7" s="247">
        <v>166</v>
      </c>
      <c r="P7" s="333">
        <v>0</v>
      </c>
      <c r="Q7" s="333">
        <v>0</v>
      </c>
      <c r="R7" s="727">
        <f t="shared" si="2"/>
        <v>0</v>
      </c>
    </row>
    <row r="8" spans="1:18" ht="27.75" customHeight="1" x14ac:dyDescent="0.2">
      <c r="A8" s="360">
        <v>4</v>
      </c>
      <c r="B8" s="46" t="s">
        <v>105</v>
      </c>
      <c r="C8" s="247">
        <v>32</v>
      </c>
      <c r="D8" s="331">
        <v>12</v>
      </c>
      <c r="E8" s="331">
        <v>12</v>
      </c>
      <c r="F8" s="442">
        <f t="shared" si="0"/>
        <v>37.5</v>
      </c>
      <c r="G8" s="333">
        <v>0</v>
      </c>
      <c r="H8" s="333">
        <v>0</v>
      </c>
      <c r="I8" s="333">
        <v>0</v>
      </c>
      <c r="J8" s="333">
        <v>0</v>
      </c>
      <c r="K8" s="247">
        <v>10</v>
      </c>
      <c r="L8" s="333">
        <v>0</v>
      </c>
      <c r="M8" s="333">
        <v>0</v>
      </c>
      <c r="N8" s="442">
        <f t="shared" si="1"/>
        <v>0</v>
      </c>
      <c r="O8" s="247">
        <v>166</v>
      </c>
      <c r="P8" s="333">
        <v>0</v>
      </c>
      <c r="Q8" s="333">
        <v>0</v>
      </c>
      <c r="R8" s="727">
        <f t="shared" si="2"/>
        <v>0</v>
      </c>
    </row>
    <row r="9" spans="1:18" ht="27.75" customHeight="1" x14ac:dyDescent="0.2">
      <c r="A9" s="360">
        <v>5</v>
      </c>
      <c r="B9" s="46" t="s">
        <v>157</v>
      </c>
      <c r="C9" s="247">
        <v>43</v>
      </c>
      <c r="D9" s="333">
        <v>0</v>
      </c>
      <c r="E9" s="333">
        <v>0</v>
      </c>
      <c r="F9" s="442">
        <f t="shared" si="0"/>
        <v>0</v>
      </c>
      <c r="G9" s="333">
        <v>0</v>
      </c>
      <c r="H9" s="333">
        <v>0</v>
      </c>
      <c r="I9" s="333">
        <v>0</v>
      </c>
      <c r="J9" s="333">
        <v>0</v>
      </c>
      <c r="K9" s="247">
        <v>4</v>
      </c>
      <c r="L9" s="333">
        <v>0</v>
      </c>
      <c r="M9" s="333">
        <v>0</v>
      </c>
      <c r="N9" s="442">
        <f t="shared" si="1"/>
        <v>0</v>
      </c>
      <c r="O9" s="247">
        <v>166</v>
      </c>
      <c r="P9" s="333">
        <v>0</v>
      </c>
      <c r="Q9" s="333">
        <v>0</v>
      </c>
      <c r="R9" s="727">
        <f t="shared" si="2"/>
        <v>0</v>
      </c>
    </row>
    <row r="10" spans="1:18" ht="27.75" customHeight="1" x14ac:dyDescent="0.2">
      <c r="A10" s="360">
        <v>6</v>
      </c>
      <c r="B10" s="46" t="s">
        <v>28</v>
      </c>
      <c r="C10" s="247">
        <v>20</v>
      </c>
      <c r="D10" s="333">
        <v>2</v>
      </c>
      <c r="E10" s="331">
        <v>2</v>
      </c>
      <c r="F10" s="442">
        <f t="shared" si="0"/>
        <v>10</v>
      </c>
      <c r="G10" s="333">
        <v>0</v>
      </c>
      <c r="H10" s="333">
        <v>0</v>
      </c>
      <c r="I10" s="333">
        <v>0</v>
      </c>
      <c r="J10" s="333">
        <v>0</v>
      </c>
      <c r="K10" s="247">
        <v>4</v>
      </c>
      <c r="L10" s="333">
        <v>0</v>
      </c>
      <c r="M10" s="333">
        <v>0</v>
      </c>
      <c r="N10" s="442">
        <f t="shared" si="1"/>
        <v>0</v>
      </c>
      <c r="O10" s="247">
        <v>88</v>
      </c>
      <c r="P10" s="333">
        <v>0</v>
      </c>
      <c r="Q10" s="333">
        <v>0</v>
      </c>
      <c r="R10" s="727">
        <f t="shared" si="2"/>
        <v>0</v>
      </c>
    </row>
    <row r="11" spans="1:18" ht="27.75" customHeight="1" x14ac:dyDescent="0.2">
      <c r="A11" s="360">
        <v>7</v>
      </c>
      <c r="B11" s="174" t="s">
        <v>107</v>
      </c>
      <c r="C11" s="439">
        <v>12</v>
      </c>
      <c r="D11" s="333">
        <v>0</v>
      </c>
      <c r="E11" s="333">
        <v>0</v>
      </c>
      <c r="F11" s="443">
        <f t="shared" si="0"/>
        <v>0</v>
      </c>
      <c r="G11" s="439"/>
      <c r="H11" s="439"/>
      <c r="I11" s="439"/>
      <c r="J11" s="333">
        <v>0</v>
      </c>
      <c r="K11" s="439">
        <v>2</v>
      </c>
      <c r="L11" s="333">
        <v>0</v>
      </c>
      <c r="M11" s="333">
        <v>0</v>
      </c>
      <c r="N11" s="442">
        <f t="shared" si="1"/>
        <v>0</v>
      </c>
      <c r="O11" s="439">
        <v>52</v>
      </c>
      <c r="P11" s="333">
        <v>0</v>
      </c>
      <c r="Q11" s="333">
        <v>0</v>
      </c>
      <c r="R11" s="727">
        <f t="shared" si="2"/>
        <v>0</v>
      </c>
    </row>
    <row r="12" spans="1:18" ht="27.75" customHeight="1" x14ac:dyDescent="0.2">
      <c r="A12" s="360">
        <v>8</v>
      </c>
      <c r="B12" s="361" t="s">
        <v>158</v>
      </c>
      <c r="C12" s="440">
        <v>80</v>
      </c>
      <c r="D12" s="332">
        <v>10</v>
      </c>
      <c r="E12" s="396">
        <v>10</v>
      </c>
      <c r="F12" s="444">
        <f t="shared" si="0"/>
        <v>12.5</v>
      </c>
      <c r="G12" s="440">
        <v>40</v>
      </c>
      <c r="H12" s="440">
        <v>1</v>
      </c>
      <c r="I12" s="725">
        <v>1</v>
      </c>
      <c r="J12" s="443">
        <f>I12/G12*100</f>
        <v>2.5</v>
      </c>
      <c r="K12" s="440">
        <v>35</v>
      </c>
      <c r="L12" s="333">
        <v>0</v>
      </c>
      <c r="M12" s="333">
        <v>0</v>
      </c>
      <c r="N12" s="442">
        <f t="shared" si="1"/>
        <v>0</v>
      </c>
      <c r="O12" s="335">
        <v>1489</v>
      </c>
      <c r="P12" s="335">
        <v>377</v>
      </c>
      <c r="Q12" s="398">
        <v>377</v>
      </c>
      <c r="R12" s="728">
        <f t="shared" si="2"/>
        <v>25.31900604432505</v>
      </c>
    </row>
    <row r="13" spans="1:18" ht="34.5" customHeight="1" x14ac:dyDescent="0.2">
      <c r="A13" s="2293" t="s">
        <v>102</v>
      </c>
      <c r="B13" s="2293"/>
      <c r="C13" s="219">
        <f>SUM(C5:C12)</f>
        <v>664</v>
      </c>
      <c r="D13" s="219">
        <f>SUM(D5:D12)</f>
        <v>112</v>
      </c>
      <c r="E13" s="219">
        <f>SUM(E5:E12)</f>
        <v>112</v>
      </c>
      <c r="F13" s="220">
        <f t="shared" si="0"/>
        <v>16.867469879518072</v>
      </c>
      <c r="G13" s="219">
        <f>SUM(G5:G12)</f>
        <v>45</v>
      </c>
      <c r="H13" s="248">
        <f>SUM(H5:H12)</f>
        <v>1</v>
      </c>
      <c r="I13" s="248">
        <f>SUM(I5:I12)</f>
        <v>1</v>
      </c>
      <c r="J13" s="445">
        <f>I13/G13*100</f>
        <v>2.2222222222222223</v>
      </c>
      <c r="K13" s="219">
        <f>SUM(K5:K12)</f>
        <v>90</v>
      </c>
      <c r="L13" s="219">
        <f>SUM(L5:L12)</f>
        <v>0</v>
      </c>
      <c r="M13" s="362">
        <f>SUM(M5:M12)</f>
        <v>0</v>
      </c>
      <c r="N13" s="220">
        <f>M13/K13*100</f>
        <v>0</v>
      </c>
      <c r="O13" s="729">
        <f>SUM(O5:O12)</f>
        <v>3340</v>
      </c>
      <c r="P13" s="729">
        <f>SUM(P5:P12)</f>
        <v>377</v>
      </c>
      <c r="Q13" s="730">
        <f>SUM(Q5:Q12)</f>
        <v>377</v>
      </c>
      <c r="R13" s="731">
        <f t="shared" si="2"/>
        <v>11.287425149700599</v>
      </c>
    </row>
    <row r="14" spans="1:18" ht="12" customHeight="1" x14ac:dyDescent="0.25">
      <c r="A14" s="36"/>
      <c r="B14" s="36"/>
      <c r="C14" s="143"/>
      <c r="D14" s="143"/>
      <c r="E14" s="143"/>
      <c r="F14" s="144"/>
      <c r="G14" s="143"/>
      <c r="H14" s="143"/>
      <c r="I14" s="143"/>
      <c r="J14" s="158"/>
      <c r="K14" s="143"/>
      <c r="L14" s="143"/>
      <c r="M14" s="143"/>
      <c r="N14" s="159"/>
      <c r="O14" s="143"/>
      <c r="P14" s="143"/>
      <c r="Q14" s="143"/>
      <c r="R14" s="137"/>
    </row>
    <row r="15" spans="1:18" ht="18.75" hidden="1" x14ac:dyDescent="0.3">
      <c r="A15" s="306" t="s">
        <v>235</v>
      </c>
      <c r="B15" s="36"/>
      <c r="C15" s="143"/>
      <c r="D15" s="143"/>
      <c r="E15" s="143"/>
      <c r="F15" s="144"/>
      <c r="G15" s="143"/>
      <c r="H15" s="143"/>
      <c r="I15" s="143"/>
      <c r="J15" s="158"/>
      <c r="K15" s="143"/>
      <c r="L15" s="143"/>
      <c r="M15" s="143"/>
      <c r="N15" s="159"/>
      <c r="O15" s="143"/>
      <c r="P15" s="143"/>
      <c r="Q15" s="143"/>
      <c r="R15" s="137"/>
    </row>
    <row r="16" spans="1:18" ht="11.25" hidden="1" customHeight="1" x14ac:dyDescent="0.3">
      <c r="A16" s="43"/>
    </row>
    <row r="17" spans="1:18" ht="22.5" hidden="1" customHeight="1" x14ac:dyDescent="0.2">
      <c r="A17" s="2406" t="s">
        <v>14</v>
      </c>
      <c r="B17" s="2240" t="s">
        <v>238</v>
      </c>
      <c r="C17" s="2408" t="s">
        <v>307</v>
      </c>
      <c r="D17" s="2409"/>
      <c r="E17" s="2409"/>
      <c r="F17" s="2410"/>
      <c r="G17" s="2401" t="s">
        <v>237</v>
      </c>
      <c r="H17" s="2402"/>
      <c r="I17" s="2402"/>
      <c r="J17" s="2403"/>
      <c r="K17" s="2401" t="s">
        <v>236</v>
      </c>
      <c r="L17" s="2402"/>
      <c r="M17" s="2402"/>
      <c r="N17" s="2403"/>
      <c r="O17" s="2401" t="s">
        <v>159</v>
      </c>
      <c r="P17" s="2402"/>
      <c r="Q17" s="2402"/>
      <c r="R17" s="2403"/>
    </row>
    <row r="18" spans="1:18" ht="33.75" hidden="1" customHeight="1" x14ac:dyDescent="0.2">
      <c r="A18" s="2407"/>
      <c r="B18" s="2405"/>
      <c r="C18" s="353" t="s">
        <v>305</v>
      </c>
      <c r="D18" s="358" t="s">
        <v>299</v>
      </c>
      <c r="E18" s="358" t="s">
        <v>302</v>
      </c>
      <c r="F18" s="353" t="s">
        <v>54</v>
      </c>
      <c r="G18" s="353" t="s">
        <v>305</v>
      </c>
      <c r="H18" s="358" t="s">
        <v>299</v>
      </c>
      <c r="I18" s="358" t="s">
        <v>302</v>
      </c>
      <c r="J18" s="353" t="s">
        <v>54</v>
      </c>
      <c r="K18" s="353" t="s">
        <v>305</v>
      </c>
      <c r="L18" s="358" t="s">
        <v>299</v>
      </c>
      <c r="M18" s="358" t="s">
        <v>302</v>
      </c>
      <c r="N18" s="353" t="s">
        <v>54</v>
      </c>
      <c r="O18" s="353" t="s">
        <v>305</v>
      </c>
      <c r="P18" s="358" t="s">
        <v>299</v>
      </c>
      <c r="Q18" s="358" t="s">
        <v>302</v>
      </c>
      <c r="R18" s="353" t="s">
        <v>54</v>
      </c>
    </row>
    <row r="19" spans="1:18" ht="18.75" hidden="1" customHeight="1" x14ac:dyDescent="0.2">
      <c r="A19" s="210">
        <v>1</v>
      </c>
      <c r="B19" s="160" t="s">
        <v>39</v>
      </c>
      <c r="C19" s="289"/>
      <c r="D19" s="289">
        <v>3</v>
      </c>
      <c r="E19" s="289">
        <v>23</v>
      </c>
      <c r="F19" s="292"/>
      <c r="G19" s="289"/>
      <c r="H19" s="289">
        <v>3</v>
      </c>
      <c r="I19" s="289">
        <v>11</v>
      </c>
      <c r="J19" s="292"/>
      <c r="K19" s="289"/>
      <c r="L19" s="289">
        <v>2</v>
      </c>
      <c r="M19" s="289">
        <v>10</v>
      </c>
      <c r="N19" s="292"/>
      <c r="O19" s="214"/>
      <c r="P19" s="344">
        <v>3</v>
      </c>
      <c r="Q19" s="344">
        <v>21</v>
      </c>
      <c r="R19" s="345"/>
    </row>
    <row r="20" spans="1:18" ht="18.75" hidden="1" customHeight="1" x14ac:dyDescent="0.2">
      <c r="A20" s="211">
        <v>2</v>
      </c>
      <c r="B20" s="46" t="s">
        <v>155</v>
      </c>
      <c r="C20" s="290"/>
      <c r="D20" s="290">
        <v>0</v>
      </c>
      <c r="E20" s="290">
        <v>9</v>
      </c>
      <c r="F20" s="293"/>
      <c r="G20" s="290"/>
      <c r="H20" s="290">
        <v>0</v>
      </c>
      <c r="I20" s="290">
        <v>0</v>
      </c>
      <c r="J20" s="293"/>
      <c r="K20" s="290"/>
      <c r="L20" s="290">
        <v>0</v>
      </c>
      <c r="M20" s="290">
        <v>0</v>
      </c>
      <c r="N20" s="293"/>
      <c r="O20" s="215"/>
      <c r="P20" s="346">
        <v>0</v>
      </c>
      <c r="Q20" s="346">
        <v>9</v>
      </c>
      <c r="R20" s="347"/>
    </row>
    <row r="21" spans="1:18" ht="18.75" hidden="1" customHeight="1" x14ac:dyDescent="0.2">
      <c r="A21" s="211">
        <v>3</v>
      </c>
      <c r="B21" s="46" t="s">
        <v>156</v>
      </c>
      <c r="C21" s="290"/>
      <c r="D21" s="290">
        <v>0</v>
      </c>
      <c r="E21" s="290">
        <v>6</v>
      </c>
      <c r="F21" s="293"/>
      <c r="G21" s="290"/>
      <c r="H21" s="290">
        <v>2</v>
      </c>
      <c r="I21" s="290">
        <v>2</v>
      </c>
      <c r="J21" s="293"/>
      <c r="K21" s="290"/>
      <c r="L21" s="290">
        <v>0</v>
      </c>
      <c r="M21" s="290">
        <v>0</v>
      </c>
      <c r="N21" s="293"/>
      <c r="O21" s="215"/>
      <c r="P21" s="346">
        <v>0</v>
      </c>
      <c r="Q21" s="346">
        <v>6</v>
      </c>
      <c r="R21" s="347"/>
    </row>
    <row r="22" spans="1:18" ht="18.75" hidden="1" customHeight="1" x14ac:dyDescent="0.2">
      <c r="A22" s="211">
        <v>4</v>
      </c>
      <c r="B22" s="46" t="s">
        <v>105</v>
      </c>
      <c r="C22" s="290"/>
      <c r="D22" s="290">
        <v>0</v>
      </c>
      <c r="E22" s="290">
        <v>3</v>
      </c>
      <c r="F22" s="293"/>
      <c r="G22" s="290"/>
      <c r="H22" s="290">
        <v>0</v>
      </c>
      <c r="I22" s="290">
        <v>0</v>
      </c>
      <c r="J22" s="293"/>
      <c r="K22" s="290"/>
      <c r="L22" s="290">
        <v>0</v>
      </c>
      <c r="M22" s="290">
        <v>0</v>
      </c>
      <c r="N22" s="293"/>
      <c r="O22" s="215"/>
      <c r="P22" s="346">
        <v>0</v>
      </c>
      <c r="Q22" s="346">
        <v>3</v>
      </c>
      <c r="R22" s="347"/>
    </row>
    <row r="23" spans="1:18" ht="18.75" hidden="1" customHeight="1" x14ac:dyDescent="0.2">
      <c r="A23" s="211">
        <v>5</v>
      </c>
      <c r="B23" s="46" t="s">
        <v>157</v>
      </c>
      <c r="C23" s="290"/>
      <c r="D23" s="290">
        <v>0</v>
      </c>
      <c r="E23" s="290">
        <v>3</v>
      </c>
      <c r="F23" s="293"/>
      <c r="G23" s="290"/>
      <c r="H23" s="290">
        <v>0</v>
      </c>
      <c r="I23" s="290">
        <v>0</v>
      </c>
      <c r="J23" s="293"/>
      <c r="K23" s="290"/>
      <c r="L23" s="290">
        <v>0</v>
      </c>
      <c r="M23" s="290">
        <v>0</v>
      </c>
      <c r="N23" s="293"/>
      <c r="O23" s="215"/>
      <c r="P23" s="346">
        <v>0</v>
      </c>
      <c r="Q23" s="346">
        <v>3</v>
      </c>
      <c r="R23" s="347"/>
    </row>
    <row r="24" spans="1:18" ht="18.75" hidden="1" customHeight="1" x14ac:dyDescent="0.2">
      <c r="A24" s="213">
        <v>6</v>
      </c>
      <c r="B24" s="46" t="s">
        <v>28</v>
      </c>
      <c r="C24" s="291"/>
      <c r="D24" s="291">
        <v>0</v>
      </c>
      <c r="E24" s="291">
        <v>2</v>
      </c>
      <c r="F24" s="294"/>
      <c r="G24" s="291"/>
      <c r="H24" s="290">
        <v>0</v>
      </c>
      <c r="I24" s="290">
        <v>0</v>
      </c>
      <c r="J24" s="294"/>
      <c r="K24" s="291"/>
      <c r="L24" s="290">
        <v>0</v>
      </c>
      <c r="M24" s="290">
        <v>0</v>
      </c>
      <c r="N24" s="294"/>
      <c r="O24" s="216"/>
      <c r="P24" s="348">
        <v>0</v>
      </c>
      <c r="Q24" s="348">
        <v>2</v>
      </c>
      <c r="R24" s="349"/>
    </row>
    <row r="25" spans="1:18" ht="18.75" hidden="1" customHeight="1" x14ac:dyDescent="0.2">
      <c r="A25" s="212">
        <v>7</v>
      </c>
      <c r="B25" s="174" t="s">
        <v>107</v>
      </c>
      <c r="C25" s="295"/>
      <c r="D25" s="295">
        <v>0</v>
      </c>
      <c r="E25" s="295">
        <v>1</v>
      </c>
      <c r="F25" s="296"/>
      <c r="G25" s="217"/>
      <c r="H25" s="247">
        <v>0</v>
      </c>
      <c r="I25" s="247">
        <v>0</v>
      </c>
      <c r="J25" s="218"/>
      <c r="K25" s="295"/>
      <c r="L25" s="290">
        <v>0</v>
      </c>
      <c r="M25" s="290">
        <v>0</v>
      </c>
      <c r="N25" s="296"/>
      <c r="O25" s="217"/>
      <c r="P25" s="350">
        <v>0</v>
      </c>
      <c r="Q25" s="350">
        <v>1</v>
      </c>
      <c r="R25" s="351"/>
    </row>
    <row r="26" spans="1:18" s="23" customFormat="1" ht="22.5" hidden="1" customHeight="1" x14ac:dyDescent="0.2">
      <c r="A26" s="2293" t="s">
        <v>102</v>
      </c>
      <c r="B26" s="2293"/>
      <c r="C26" s="340">
        <v>88</v>
      </c>
      <c r="D26" s="340">
        <f>SUM(D19:D25)</f>
        <v>3</v>
      </c>
      <c r="E26" s="340">
        <f>SUM(E19:E25)</f>
        <v>47</v>
      </c>
      <c r="F26" s="341">
        <f>E26/C26*100</f>
        <v>53.409090909090907</v>
      </c>
      <c r="G26" s="342">
        <v>38</v>
      </c>
      <c r="H26" s="340">
        <f>SUM(H19:H25)</f>
        <v>5</v>
      </c>
      <c r="I26" s="340">
        <f>SUM(I19:I25)</f>
        <v>13</v>
      </c>
      <c r="J26" s="343">
        <f>I26/G26*100</f>
        <v>34.210526315789473</v>
      </c>
      <c r="K26" s="340">
        <v>29</v>
      </c>
      <c r="L26" s="340">
        <f>SUM(L19:L25)</f>
        <v>2</v>
      </c>
      <c r="M26" s="340">
        <f>SUM(M19:M25)</f>
        <v>10</v>
      </c>
      <c r="N26" s="341">
        <f>M26/K26*100</f>
        <v>34.482758620689658</v>
      </c>
      <c r="O26" s="340">
        <v>59</v>
      </c>
      <c r="P26" s="340">
        <f>SUM(P19:P25)</f>
        <v>3</v>
      </c>
      <c r="Q26" s="340">
        <f>SUM(Q19:Q25)</f>
        <v>45</v>
      </c>
      <c r="R26" s="341">
        <f>Q26/O26*100</f>
        <v>76.271186440677965</v>
      </c>
    </row>
    <row r="27" spans="1:18" hidden="1" x14ac:dyDescent="0.2"/>
    <row r="28" spans="1:18" hidden="1" x14ac:dyDescent="0.2"/>
    <row r="29" spans="1:18" hidden="1" x14ac:dyDescent="0.2"/>
    <row r="30" spans="1:18" hidden="1" x14ac:dyDescent="0.2"/>
    <row r="31" spans="1:18" hidden="1" x14ac:dyDescent="0.2"/>
    <row r="32" spans="1:18" hidden="1" x14ac:dyDescent="0.2"/>
    <row r="33" hidden="1" x14ac:dyDescent="0.2"/>
    <row r="34" hidden="1" x14ac:dyDescent="0.2"/>
    <row r="35" hidden="1" x14ac:dyDescent="0.2"/>
  </sheetData>
  <mergeCells count="15">
    <mergeCell ref="A26:B26"/>
    <mergeCell ref="K17:N17"/>
    <mergeCell ref="O17:R17"/>
    <mergeCell ref="A3:A4"/>
    <mergeCell ref="B3:B4"/>
    <mergeCell ref="A17:A18"/>
    <mergeCell ref="B17:B18"/>
    <mergeCell ref="C17:F17"/>
    <mergeCell ref="G17:J17"/>
    <mergeCell ref="A1:R1"/>
    <mergeCell ref="K3:N3"/>
    <mergeCell ref="O3:R3"/>
    <mergeCell ref="A13:B13"/>
    <mergeCell ref="C3:F3"/>
    <mergeCell ref="G3:J3"/>
  </mergeCells>
  <phoneticPr fontId="20" type="noConversion"/>
  <pageMargins left="0.43" right="0.2" top="0.78" bottom="0.59" header="0.33" footer="0.3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N27"/>
  <sheetViews>
    <sheetView topLeftCell="A4" zoomScale="80" zoomScaleNormal="80" workbookViewId="0">
      <selection activeCell="I7" sqref="I7"/>
    </sheetView>
  </sheetViews>
  <sheetFormatPr defaultRowHeight="15.75" x14ac:dyDescent="0.25"/>
  <cols>
    <col min="1" max="1" width="3.875" style="16" customWidth="1"/>
    <col min="2" max="2" width="17" style="16" customWidth="1"/>
    <col min="3" max="3" width="12" style="16" customWidth="1"/>
    <col min="4" max="4" width="10.75" style="16" customWidth="1"/>
    <col min="5" max="5" width="12.625" style="16" customWidth="1"/>
    <col min="6" max="6" width="12.125" style="16" customWidth="1"/>
    <col min="7" max="7" width="13.25" style="16" customWidth="1"/>
    <col min="8" max="8" width="12.5" style="16" customWidth="1"/>
    <col min="9" max="9" width="11.625" style="16" customWidth="1"/>
    <col min="10" max="10" width="11.375" style="16" customWidth="1"/>
    <col min="11" max="14" width="8.75" style="16" hidden="1" customWidth="1"/>
    <col min="15" max="15" width="5.75" style="16" customWidth="1"/>
    <col min="16" max="16384" width="9" style="16"/>
  </cols>
  <sheetData>
    <row r="1" spans="1:14" ht="36.75" customHeight="1" x14ac:dyDescent="0.25">
      <c r="A1" s="2412" t="s">
        <v>621</v>
      </c>
      <c r="B1" s="2412"/>
      <c r="C1" s="2412"/>
      <c r="D1" s="2412"/>
      <c r="E1" s="2412"/>
      <c r="F1" s="2412"/>
      <c r="G1" s="2412"/>
      <c r="H1" s="2412"/>
      <c r="I1" s="2412"/>
      <c r="J1" s="2412"/>
      <c r="K1" s="2412"/>
      <c r="L1" s="2412"/>
      <c r="M1" s="2412"/>
      <c r="N1" s="2412"/>
    </row>
    <row r="2" spans="1:14" ht="18" customHeight="1" x14ac:dyDescent="0.25">
      <c r="C2" s="44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4" ht="46.5" customHeight="1" x14ac:dyDescent="0.25">
      <c r="A3" s="2404" t="s">
        <v>14</v>
      </c>
      <c r="B3" s="2420" t="s">
        <v>53</v>
      </c>
      <c r="C3" s="2413" t="s">
        <v>308</v>
      </c>
      <c r="D3" s="2378"/>
      <c r="E3" s="2378"/>
      <c r="F3" s="2379"/>
      <c r="G3" s="2421" t="s">
        <v>509</v>
      </c>
      <c r="H3" s="2381"/>
      <c r="I3" s="2381"/>
      <c r="J3" s="2382"/>
      <c r="K3" s="2413" t="s">
        <v>288</v>
      </c>
      <c r="L3" s="2378"/>
      <c r="M3" s="2378"/>
      <c r="N3" s="2379"/>
    </row>
    <row r="4" spans="1:14" ht="39" customHeight="1" x14ac:dyDescent="0.25">
      <c r="A4" s="2141"/>
      <c r="B4" s="2241"/>
      <c r="C4" s="222" t="s">
        <v>618</v>
      </c>
      <c r="D4" s="814" t="s">
        <v>502</v>
      </c>
      <c r="E4" s="814" t="s">
        <v>505</v>
      </c>
      <c r="F4" s="222" t="s">
        <v>54</v>
      </c>
      <c r="G4" s="968" t="s">
        <v>524</v>
      </c>
      <c r="H4" s="814" t="s">
        <v>502</v>
      </c>
      <c r="I4" s="1127" t="s">
        <v>628</v>
      </c>
      <c r="J4" s="724" t="s">
        <v>54</v>
      </c>
      <c r="K4" s="528" t="s">
        <v>506</v>
      </c>
      <c r="L4" s="528" t="s">
        <v>502</v>
      </c>
      <c r="M4" s="528" t="s">
        <v>505</v>
      </c>
      <c r="N4" s="724" t="s">
        <v>54</v>
      </c>
    </row>
    <row r="5" spans="1:14" ht="30.75" customHeight="1" x14ac:dyDescent="0.25">
      <c r="A5" s="359">
        <v>1</v>
      </c>
      <c r="B5" s="160" t="s">
        <v>103</v>
      </c>
      <c r="C5" s="106">
        <v>13</v>
      </c>
      <c r="D5" s="106">
        <v>13</v>
      </c>
      <c r="E5" s="252">
        <v>13</v>
      </c>
      <c r="F5" s="107">
        <f t="shared" ref="F5:F12" si="0">E5/C5*100</f>
        <v>100</v>
      </c>
      <c r="G5" s="252">
        <v>9075</v>
      </c>
      <c r="H5" s="252">
        <v>2875</v>
      </c>
      <c r="I5" s="252"/>
      <c r="J5" s="713">
        <f t="shared" ref="J5:J12" si="1">I5/G5*100</f>
        <v>0</v>
      </c>
      <c r="K5" s="249">
        <v>4901</v>
      </c>
      <c r="L5" s="333">
        <v>4680</v>
      </c>
      <c r="M5" s="333">
        <f t="shared" ref="M5:M11" si="2">L5</f>
        <v>4680</v>
      </c>
      <c r="N5" s="713">
        <f t="shared" ref="N5:N12" si="3">M5/K5*100</f>
        <v>95.490716180371351</v>
      </c>
    </row>
    <row r="6" spans="1:14" ht="30.75" customHeight="1" x14ac:dyDescent="0.25">
      <c r="A6" s="360">
        <v>2</v>
      </c>
      <c r="B6" s="46" t="s">
        <v>95</v>
      </c>
      <c r="C6" s="109">
        <v>31</v>
      </c>
      <c r="D6" s="109">
        <v>31</v>
      </c>
      <c r="E6" s="253">
        <v>31</v>
      </c>
      <c r="F6" s="110">
        <f t="shared" si="0"/>
        <v>100</v>
      </c>
      <c r="G6" s="253">
        <v>14836</v>
      </c>
      <c r="H6" s="253">
        <v>762</v>
      </c>
      <c r="I6" s="253"/>
      <c r="J6" s="714">
        <f t="shared" si="1"/>
        <v>0</v>
      </c>
      <c r="K6" s="250">
        <v>8662</v>
      </c>
      <c r="L6" s="333">
        <v>8342</v>
      </c>
      <c r="M6" s="333">
        <f>L6</f>
        <v>8342</v>
      </c>
      <c r="N6" s="714">
        <f t="shared" si="3"/>
        <v>96.30570307088432</v>
      </c>
    </row>
    <row r="7" spans="1:14" ht="30.75" customHeight="1" x14ac:dyDescent="0.25">
      <c r="A7" s="359">
        <v>3</v>
      </c>
      <c r="B7" s="46" t="s">
        <v>96</v>
      </c>
      <c r="C7" s="109">
        <v>33</v>
      </c>
      <c r="D7" s="109">
        <v>33</v>
      </c>
      <c r="E7" s="253">
        <v>33</v>
      </c>
      <c r="F7" s="110">
        <f t="shared" si="0"/>
        <v>100</v>
      </c>
      <c r="G7" s="253">
        <v>16702</v>
      </c>
      <c r="H7" s="253">
        <v>0</v>
      </c>
      <c r="I7" s="253"/>
      <c r="J7" s="714">
        <f t="shared" si="1"/>
        <v>0</v>
      </c>
      <c r="K7" s="250">
        <v>10625</v>
      </c>
      <c r="L7" s="333">
        <v>10141</v>
      </c>
      <c r="M7" s="333">
        <f>L7</f>
        <v>10141</v>
      </c>
      <c r="N7" s="714">
        <f t="shared" si="3"/>
        <v>95.444705882352949</v>
      </c>
    </row>
    <row r="8" spans="1:14" ht="30.75" customHeight="1" x14ac:dyDescent="0.25">
      <c r="A8" s="360">
        <v>4</v>
      </c>
      <c r="B8" s="46" t="s">
        <v>99</v>
      </c>
      <c r="C8" s="109">
        <v>18</v>
      </c>
      <c r="D8" s="109">
        <v>18</v>
      </c>
      <c r="E8" s="253">
        <v>18</v>
      </c>
      <c r="F8" s="110">
        <f t="shared" si="0"/>
        <v>100</v>
      </c>
      <c r="G8" s="253">
        <v>10896</v>
      </c>
      <c r="H8" s="849">
        <v>0</v>
      </c>
      <c r="I8" s="849"/>
      <c r="J8" s="714">
        <f t="shared" si="1"/>
        <v>0</v>
      </c>
      <c r="K8" s="250">
        <v>6588</v>
      </c>
      <c r="L8" s="333">
        <v>6360</v>
      </c>
      <c r="M8" s="333">
        <f t="shared" si="2"/>
        <v>6360</v>
      </c>
      <c r="N8" s="714">
        <f t="shared" si="3"/>
        <v>96.539162112932615</v>
      </c>
    </row>
    <row r="9" spans="1:14" ht="30.75" customHeight="1" x14ac:dyDescent="0.25">
      <c r="A9" s="359">
        <v>5</v>
      </c>
      <c r="B9" s="46" t="s">
        <v>210</v>
      </c>
      <c r="C9" s="109">
        <v>26</v>
      </c>
      <c r="D9" s="109">
        <v>26</v>
      </c>
      <c r="E9" s="253">
        <v>26</v>
      </c>
      <c r="F9" s="110">
        <f t="shared" si="0"/>
        <v>100</v>
      </c>
      <c r="G9" s="253">
        <v>11274</v>
      </c>
      <c r="H9" s="253">
        <v>4357</v>
      </c>
      <c r="I9" s="253"/>
      <c r="J9" s="714">
        <f t="shared" si="1"/>
        <v>0</v>
      </c>
      <c r="K9" s="250">
        <v>6754</v>
      </c>
      <c r="L9" s="333">
        <v>6450</v>
      </c>
      <c r="M9" s="333">
        <f t="shared" si="2"/>
        <v>6450</v>
      </c>
      <c r="N9" s="714">
        <f t="shared" si="3"/>
        <v>95.498963577139477</v>
      </c>
    </row>
    <row r="10" spans="1:14" ht="30.75" customHeight="1" x14ac:dyDescent="0.25">
      <c r="A10" s="360">
        <v>6</v>
      </c>
      <c r="B10" s="46" t="s">
        <v>92</v>
      </c>
      <c r="C10" s="109">
        <v>12</v>
      </c>
      <c r="D10" s="109">
        <v>12</v>
      </c>
      <c r="E10" s="253">
        <v>12</v>
      </c>
      <c r="F10" s="110">
        <f t="shared" si="0"/>
        <v>100</v>
      </c>
      <c r="G10" s="253">
        <v>4100</v>
      </c>
      <c r="H10" s="253">
        <v>3745</v>
      </c>
      <c r="I10" s="253"/>
      <c r="J10" s="714">
        <f t="shared" si="1"/>
        <v>0</v>
      </c>
      <c r="K10" s="250">
        <v>2660</v>
      </c>
      <c r="L10" s="333">
        <v>2446</v>
      </c>
      <c r="M10" s="333">
        <f t="shared" si="2"/>
        <v>2446</v>
      </c>
      <c r="N10" s="714">
        <f t="shared" si="3"/>
        <v>91.954887218045116</v>
      </c>
    </row>
    <row r="11" spans="1:14" ht="30.75" customHeight="1" x14ac:dyDescent="0.25">
      <c r="A11" s="359">
        <v>7</v>
      </c>
      <c r="B11" s="47" t="s">
        <v>211</v>
      </c>
      <c r="C11" s="112">
        <v>8</v>
      </c>
      <c r="D11" s="112">
        <v>8</v>
      </c>
      <c r="E11" s="254">
        <v>8</v>
      </c>
      <c r="F11" s="113">
        <f t="shared" si="0"/>
        <v>100</v>
      </c>
      <c r="G11" s="254">
        <v>2892</v>
      </c>
      <c r="H11" s="254">
        <v>8221</v>
      </c>
      <c r="I11" s="254"/>
      <c r="J11" s="715">
        <f t="shared" si="1"/>
        <v>0</v>
      </c>
      <c r="K11" s="251">
        <v>1818</v>
      </c>
      <c r="L11" s="333">
        <v>1618</v>
      </c>
      <c r="M11" s="333">
        <f t="shared" si="2"/>
        <v>1618</v>
      </c>
      <c r="N11" s="715">
        <f t="shared" si="3"/>
        <v>88.998899889989005</v>
      </c>
    </row>
    <row r="12" spans="1:14" ht="33.75" customHeight="1" x14ac:dyDescent="0.25">
      <c r="A12" s="2411" t="s">
        <v>58</v>
      </c>
      <c r="B12" s="2332"/>
      <c r="C12" s="115">
        <f>SUM(C5:C11)</f>
        <v>141</v>
      </c>
      <c r="D12" s="115">
        <f>SUM(D5:D11)</f>
        <v>141</v>
      </c>
      <c r="E12" s="115">
        <f>SUM(E5:E11)</f>
        <v>141</v>
      </c>
      <c r="F12" s="116">
        <f t="shared" si="0"/>
        <v>100</v>
      </c>
      <c r="G12" s="716">
        <f>SUM(G5:G11)</f>
        <v>69775</v>
      </c>
      <c r="H12" s="716">
        <f>SUM(H5:H11)</f>
        <v>19960</v>
      </c>
      <c r="I12" s="716">
        <f>SUM(I5:I11)</f>
        <v>0</v>
      </c>
      <c r="J12" s="717">
        <f t="shared" si="1"/>
        <v>0</v>
      </c>
      <c r="K12" s="255">
        <f>SUM(K5:K11)</f>
        <v>42008</v>
      </c>
      <c r="L12" s="255">
        <f>SUM(L5:L11)</f>
        <v>40037</v>
      </c>
      <c r="M12" s="255">
        <f>SUM(M5:M11)</f>
        <v>40037</v>
      </c>
      <c r="N12" s="717">
        <f t="shared" si="3"/>
        <v>95.308036564463919</v>
      </c>
    </row>
    <row r="14" spans="1:14" ht="36.75" hidden="1" customHeight="1" x14ac:dyDescent="0.25">
      <c r="A14" s="2404" t="s">
        <v>14</v>
      </c>
      <c r="B14" s="2414" t="s">
        <v>53</v>
      </c>
      <c r="C14" s="2415" t="s">
        <v>493</v>
      </c>
      <c r="D14" s="2416"/>
      <c r="E14" s="2416"/>
      <c r="F14" s="2417"/>
      <c r="G14" s="2413" t="s">
        <v>485</v>
      </c>
      <c r="H14" s="2378"/>
      <c r="I14" s="2378"/>
      <c r="J14" s="2379"/>
      <c r="K14" s="2418"/>
      <c r="L14" s="2419"/>
      <c r="M14" s="2419"/>
      <c r="N14" s="2419"/>
    </row>
    <row r="15" spans="1:14" ht="30.75" hidden="1" customHeight="1" x14ac:dyDescent="0.25">
      <c r="A15" s="2141"/>
      <c r="B15" s="2405"/>
      <c r="C15" s="528" t="s">
        <v>508</v>
      </c>
      <c r="D15" s="528" t="s">
        <v>502</v>
      </c>
      <c r="E15" s="528" t="s">
        <v>505</v>
      </c>
      <c r="F15" s="724" t="s">
        <v>54</v>
      </c>
      <c r="G15" s="353" t="s">
        <v>507</v>
      </c>
      <c r="H15" s="528" t="s">
        <v>502</v>
      </c>
      <c r="I15" s="528" t="s">
        <v>505</v>
      </c>
      <c r="J15" s="222" t="s">
        <v>54</v>
      </c>
      <c r="K15" s="447"/>
      <c r="L15" s="448"/>
      <c r="M15" s="448"/>
      <c r="N15" s="449"/>
    </row>
    <row r="16" spans="1:14" ht="19.5" hidden="1" customHeight="1" x14ac:dyDescent="0.25">
      <c r="A16" s="359">
        <v>1</v>
      </c>
      <c r="B16" s="160" t="s">
        <v>103</v>
      </c>
      <c r="C16" s="249">
        <v>258048</v>
      </c>
      <c r="D16" s="333">
        <v>9215</v>
      </c>
      <c r="E16" s="333">
        <v>78554</v>
      </c>
      <c r="F16" s="713">
        <f t="shared" ref="F16:F22" si="4">E16/C16*100</f>
        <v>30.441623263888889</v>
      </c>
      <c r="G16" s="249">
        <v>5415</v>
      </c>
      <c r="H16" s="333">
        <v>5415</v>
      </c>
      <c r="I16" s="333">
        <f t="shared" ref="I16:I22" si="5">H16</f>
        <v>5415</v>
      </c>
      <c r="J16" s="108">
        <f>I16/G16*100</f>
        <v>100</v>
      </c>
      <c r="K16" s="450"/>
      <c r="L16" s="451"/>
      <c r="M16" s="451"/>
      <c r="N16" s="452"/>
    </row>
    <row r="17" spans="1:14" ht="19.5" hidden="1" customHeight="1" x14ac:dyDescent="0.25">
      <c r="A17" s="360">
        <v>2</v>
      </c>
      <c r="B17" s="46" t="s">
        <v>96</v>
      </c>
      <c r="C17" s="250">
        <v>458460</v>
      </c>
      <c r="D17" s="333">
        <v>0</v>
      </c>
      <c r="E17" s="333">
        <v>108463</v>
      </c>
      <c r="F17" s="714">
        <f t="shared" si="4"/>
        <v>23.658116302403702</v>
      </c>
      <c r="G17" s="250">
        <v>6046</v>
      </c>
      <c r="H17" s="333">
        <v>6046</v>
      </c>
      <c r="I17" s="333">
        <f t="shared" si="5"/>
        <v>6046</v>
      </c>
      <c r="J17" s="111">
        <f t="shared" ref="J17:J23" si="6">I17/G17*100</f>
        <v>100</v>
      </c>
      <c r="K17" s="450"/>
      <c r="L17" s="451"/>
      <c r="M17" s="451"/>
      <c r="N17" s="452"/>
    </row>
    <row r="18" spans="1:14" ht="19.5" hidden="1" customHeight="1" x14ac:dyDescent="0.25">
      <c r="A18" s="360">
        <v>3</v>
      </c>
      <c r="B18" s="46" t="s">
        <v>95</v>
      </c>
      <c r="C18" s="250">
        <v>495540</v>
      </c>
      <c r="D18" s="333">
        <v>12531</v>
      </c>
      <c r="E18" s="333">
        <v>126990</v>
      </c>
      <c r="F18" s="714">
        <f t="shared" si="4"/>
        <v>25.62658917544497</v>
      </c>
      <c r="G18" s="250">
        <v>2858</v>
      </c>
      <c r="H18" s="333">
        <v>2858</v>
      </c>
      <c r="I18" s="333">
        <f t="shared" si="5"/>
        <v>2858</v>
      </c>
      <c r="J18" s="111">
        <f t="shared" si="6"/>
        <v>100</v>
      </c>
      <c r="K18" s="450"/>
      <c r="L18" s="451"/>
      <c r="M18" s="451"/>
      <c r="N18" s="452"/>
    </row>
    <row r="19" spans="1:14" ht="19.5" hidden="1" customHeight="1" x14ac:dyDescent="0.25">
      <c r="A19" s="360">
        <v>4</v>
      </c>
      <c r="B19" s="46" t="s">
        <v>99</v>
      </c>
      <c r="C19" s="250">
        <v>333252</v>
      </c>
      <c r="D19" s="333">
        <v>15768</v>
      </c>
      <c r="E19" s="333">
        <v>145461</v>
      </c>
      <c r="F19" s="714">
        <f t="shared" si="4"/>
        <v>43.648950343883911</v>
      </c>
      <c r="G19" s="250">
        <v>3159</v>
      </c>
      <c r="H19" s="333">
        <v>3159</v>
      </c>
      <c r="I19" s="333">
        <f t="shared" si="5"/>
        <v>3159</v>
      </c>
      <c r="J19" s="111">
        <f t="shared" si="6"/>
        <v>100</v>
      </c>
      <c r="K19" s="450"/>
      <c r="L19" s="451"/>
      <c r="M19" s="451"/>
      <c r="N19" s="452"/>
    </row>
    <row r="20" spans="1:14" ht="19.5" hidden="1" customHeight="1" x14ac:dyDescent="0.25">
      <c r="A20" s="360">
        <v>5</v>
      </c>
      <c r="B20" s="46" t="s">
        <v>210</v>
      </c>
      <c r="C20" s="250">
        <v>343512</v>
      </c>
      <c r="D20" s="333">
        <v>9287</v>
      </c>
      <c r="E20" s="333">
        <v>96817</v>
      </c>
      <c r="F20" s="714">
        <f t="shared" si="4"/>
        <v>28.184459349309488</v>
      </c>
      <c r="G20" s="250">
        <v>4935</v>
      </c>
      <c r="H20" s="333">
        <v>4935</v>
      </c>
      <c r="I20" s="333">
        <f t="shared" si="5"/>
        <v>4935</v>
      </c>
      <c r="J20" s="111">
        <f t="shared" si="6"/>
        <v>100</v>
      </c>
      <c r="K20" s="450"/>
      <c r="L20" s="451"/>
      <c r="M20" s="451"/>
      <c r="N20" s="452"/>
    </row>
    <row r="21" spans="1:14" ht="19.5" hidden="1" customHeight="1" x14ac:dyDescent="0.25">
      <c r="A21" s="360">
        <v>6</v>
      </c>
      <c r="B21" s="46" t="s">
        <v>92</v>
      </c>
      <c r="C21" s="250">
        <v>130680</v>
      </c>
      <c r="D21" s="333">
        <v>2575</v>
      </c>
      <c r="E21" s="333">
        <v>30669</v>
      </c>
      <c r="F21" s="714">
        <f>E21/C21*100</f>
        <v>23.468778696051423</v>
      </c>
      <c r="G21" s="250">
        <v>1401</v>
      </c>
      <c r="H21" s="333">
        <v>1401</v>
      </c>
      <c r="I21" s="333">
        <f t="shared" si="5"/>
        <v>1401</v>
      </c>
      <c r="J21" s="111">
        <f>I21/G21*100</f>
        <v>100</v>
      </c>
      <c r="K21" s="450"/>
      <c r="L21" s="452"/>
    </row>
    <row r="22" spans="1:14" ht="19.5" hidden="1" customHeight="1" x14ac:dyDescent="0.25">
      <c r="A22" s="360">
        <v>7</v>
      </c>
      <c r="B22" s="47" t="s">
        <v>147</v>
      </c>
      <c r="C22" s="251">
        <v>80384</v>
      </c>
      <c r="D22" s="333">
        <v>10604</v>
      </c>
      <c r="E22" s="333">
        <v>58196</v>
      </c>
      <c r="F22" s="715">
        <f t="shared" si="4"/>
        <v>72.397492038216555</v>
      </c>
      <c r="G22" s="251">
        <v>723</v>
      </c>
      <c r="H22" s="333">
        <v>723</v>
      </c>
      <c r="I22" s="333">
        <f t="shared" si="5"/>
        <v>723</v>
      </c>
      <c r="J22" s="114">
        <f t="shared" si="6"/>
        <v>100</v>
      </c>
      <c r="K22" s="450"/>
      <c r="L22" s="452"/>
    </row>
    <row r="23" spans="1:14" ht="20.25" hidden="1" customHeight="1" x14ac:dyDescent="0.25">
      <c r="A23" s="2411" t="s">
        <v>58</v>
      </c>
      <c r="B23" s="2332"/>
      <c r="C23" s="255">
        <f>SUM(C16:C22)</f>
        <v>2099876</v>
      </c>
      <c r="D23" s="255">
        <f>SUM(D16:D22)</f>
        <v>59980</v>
      </c>
      <c r="E23" s="255">
        <f>SUM(E16:E22)</f>
        <v>645150</v>
      </c>
      <c r="F23" s="717">
        <f>E23/C23*100</f>
        <v>30.723242705759766</v>
      </c>
      <c r="G23" s="117">
        <f>SUM(G16:G22)</f>
        <v>24537</v>
      </c>
      <c r="H23" s="117">
        <f>SUM(H16:H22)</f>
        <v>24537</v>
      </c>
      <c r="I23" s="117">
        <f>SUM(I16:I22)</f>
        <v>24537</v>
      </c>
      <c r="J23" s="118">
        <f t="shared" si="6"/>
        <v>100</v>
      </c>
      <c r="K23" s="453"/>
      <c r="L23" s="454"/>
    </row>
    <row r="24" spans="1:14" ht="18" hidden="1" customHeight="1" x14ac:dyDescent="0.25">
      <c r="B24" s="48"/>
      <c r="C24" s="49"/>
      <c r="I24" s="50"/>
      <c r="J24" s="50"/>
      <c r="K24" s="446"/>
      <c r="L24" s="446"/>
    </row>
    <row r="25" spans="1:14" ht="15" hidden="1" customHeight="1" x14ac:dyDescent="0.25">
      <c r="C25" s="51"/>
      <c r="I25" s="52"/>
      <c r="J25" s="52"/>
      <c r="K25" s="52"/>
      <c r="L25" s="52"/>
      <c r="M25" s="52"/>
      <c r="N25" s="52"/>
    </row>
    <row r="26" spans="1:14" hidden="1" x14ac:dyDescent="0.25">
      <c r="C26" s="53"/>
      <c r="I26" s="54"/>
      <c r="J26" s="54"/>
      <c r="K26" s="54"/>
      <c r="L26" s="54"/>
      <c r="M26" s="54"/>
      <c r="N26" s="54"/>
    </row>
    <row r="27" spans="1:14" x14ac:dyDescent="0.25">
      <c r="I27" s="51"/>
    </row>
  </sheetData>
  <mergeCells count="13">
    <mergeCell ref="A23:B23"/>
    <mergeCell ref="A1:N1"/>
    <mergeCell ref="K3:N3"/>
    <mergeCell ref="A12:B12"/>
    <mergeCell ref="A14:A15"/>
    <mergeCell ref="B14:B15"/>
    <mergeCell ref="C14:F14"/>
    <mergeCell ref="G14:J14"/>
    <mergeCell ref="K14:N14"/>
    <mergeCell ref="A3:A4"/>
    <mergeCell ref="B3:B4"/>
    <mergeCell ref="C3:F3"/>
    <mergeCell ref="G3:J3"/>
  </mergeCells>
  <phoneticPr fontId="20" type="noConversion"/>
  <pageMargins left="1.2" right="0.2" top="0.81" bottom="0.63" header="0.39" footer="0.2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50"/>
  <sheetViews>
    <sheetView topLeftCell="A5" zoomScale="110" zoomScaleNormal="110" workbookViewId="0">
      <pane xSplit="3" ySplit="4" topLeftCell="D42" activePane="bottomRight" state="frozen"/>
      <selection activeCell="A5" sqref="A5"/>
      <selection pane="topRight" activeCell="D5" sqref="D5"/>
      <selection pane="bottomLeft" activeCell="A9" sqref="A9"/>
      <selection pane="bottomRight" activeCell="F8" sqref="F8"/>
    </sheetView>
  </sheetViews>
  <sheetFormatPr defaultRowHeight="15" x14ac:dyDescent="0.2"/>
  <cols>
    <col min="1" max="1" width="3.875" style="39" customWidth="1"/>
    <col min="2" max="2" width="32.625" style="1809" customWidth="1"/>
    <col min="3" max="3" width="8.5" style="240" customWidth="1"/>
    <col min="4" max="4" width="7.25" style="39" customWidth="1"/>
    <col min="5" max="5" width="8.375" style="859" customWidth="1"/>
    <col min="6" max="6" width="6.625" style="39" customWidth="1"/>
    <col min="7" max="7" width="5.375" style="39" customWidth="1"/>
    <col min="8" max="8" width="8" style="39" customWidth="1"/>
    <col min="9" max="9" width="6" style="39" customWidth="1"/>
    <col min="10" max="10" width="5" style="39" customWidth="1"/>
    <col min="11" max="13" width="9" style="39" customWidth="1"/>
    <col min="257" max="257" width="3.5" customWidth="1"/>
    <col min="258" max="258" width="30.875" customWidth="1"/>
    <col min="259" max="259" width="8.5" customWidth="1"/>
    <col min="260" max="260" width="7.25" customWidth="1"/>
    <col min="261" max="261" width="7.5" customWidth="1"/>
    <col min="262" max="262" width="6.25" customWidth="1"/>
    <col min="263" max="263" width="5.375" customWidth="1"/>
    <col min="264" max="264" width="7.625" customWidth="1"/>
    <col min="265" max="265" width="6" customWidth="1"/>
    <col min="266" max="266" width="5" customWidth="1"/>
    <col min="267" max="269" width="9" customWidth="1"/>
    <col min="513" max="513" width="3.5" customWidth="1"/>
    <col min="514" max="514" width="30.875" customWidth="1"/>
    <col min="515" max="515" width="8.5" customWidth="1"/>
    <col min="516" max="516" width="7.25" customWidth="1"/>
    <col min="517" max="517" width="7.5" customWidth="1"/>
    <col min="518" max="518" width="6.25" customWidth="1"/>
    <col min="519" max="519" width="5.375" customWidth="1"/>
    <col min="520" max="520" width="7.625" customWidth="1"/>
    <col min="521" max="521" width="6" customWidth="1"/>
    <col min="522" max="522" width="5" customWidth="1"/>
    <col min="523" max="525" width="9" customWidth="1"/>
    <col min="769" max="769" width="3.5" customWidth="1"/>
    <col min="770" max="770" width="30.875" customWidth="1"/>
    <col min="771" max="771" width="8.5" customWidth="1"/>
    <col min="772" max="772" width="7.25" customWidth="1"/>
    <col min="773" max="773" width="7.5" customWidth="1"/>
    <col min="774" max="774" width="6.25" customWidth="1"/>
    <col min="775" max="775" width="5.375" customWidth="1"/>
    <col min="776" max="776" width="7.625" customWidth="1"/>
    <col min="777" max="777" width="6" customWidth="1"/>
    <col min="778" max="778" width="5" customWidth="1"/>
    <col min="779" max="781" width="9" customWidth="1"/>
    <col min="1025" max="1025" width="3.5" customWidth="1"/>
    <col min="1026" max="1026" width="30.875" customWidth="1"/>
    <col min="1027" max="1027" width="8.5" customWidth="1"/>
    <col min="1028" max="1028" width="7.25" customWidth="1"/>
    <col min="1029" max="1029" width="7.5" customWidth="1"/>
    <col min="1030" max="1030" width="6.25" customWidth="1"/>
    <col min="1031" max="1031" width="5.375" customWidth="1"/>
    <col min="1032" max="1032" width="7.625" customWidth="1"/>
    <col min="1033" max="1033" width="6" customWidth="1"/>
    <col min="1034" max="1034" width="5" customWidth="1"/>
    <col min="1035" max="1037" width="9" customWidth="1"/>
    <col min="1281" max="1281" width="3.5" customWidth="1"/>
    <col min="1282" max="1282" width="30.875" customWidth="1"/>
    <col min="1283" max="1283" width="8.5" customWidth="1"/>
    <col min="1284" max="1284" width="7.25" customWidth="1"/>
    <col min="1285" max="1285" width="7.5" customWidth="1"/>
    <col min="1286" max="1286" width="6.25" customWidth="1"/>
    <col min="1287" max="1287" width="5.375" customWidth="1"/>
    <col min="1288" max="1288" width="7.625" customWidth="1"/>
    <col min="1289" max="1289" width="6" customWidth="1"/>
    <col min="1290" max="1290" width="5" customWidth="1"/>
    <col min="1291" max="1293" width="9" customWidth="1"/>
    <col min="1537" max="1537" width="3.5" customWidth="1"/>
    <col min="1538" max="1538" width="30.875" customWidth="1"/>
    <col min="1539" max="1539" width="8.5" customWidth="1"/>
    <col min="1540" max="1540" width="7.25" customWidth="1"/>
    <col min="1541" max="1541" width="7.5" customWidth="1"/>
    <col min="1542" max="1542" width="6.25" customWidth="1"/>
    <col min="1543" max="1543" width="5.375" customWidth="1"/>
    <col min="1544" max="1544" width="7.625" customWidth="1"/>
    <col min="1545" max="1545" width="6" customWidth="1"/>
    <col min="1546" max="1546" width="5" customWidth="1"/>
    <col min="1547" max="1549" width="9" customWidth="1"/>
    <col min="1793" max="1793" width="3.5" customWidth="1"/>
    <col min="1794" max="1794" width="30.875" customWidth="1"/>
    <col min="1795" max="1795" width="8.5" customWidth="1"/>
    <col min="1796" max="1796" width="7.25" customWidth="1"/>
    <col min="1797" max="1797" width="7.5" customWidth="1"/>
    <col min="1798" max="1798" width="6.25" customWidth="1"/>
    <col min="1799" max="1799" width="5.375" customWidth="1"/>
    <col min="1800" max="1800" width="7.625" customWidth="1"/>
    <col min="1801" max="1801" width="6" customWidth="1"/>
    <col min="1802" max="1802" width="5" customWidth="1"/>
    <col min="1803" max="1805" width="9" customWidth="1"/>
    <col min="2049" max="2049" width="3.5" customWidth="1"/>
    <col min="2050" max="2050" width="30.875" customWidth="1"/>
    <col min="2051" max="2051" width="8.5" customWidth="1"/>
    <col min="2052" max="2052" width="7.25" customWidth="1"/>
    <col min="2053" max="2053" width="7.5" customWidth="1"/>
    <col min="2054" max="2054" width="6.25" customWidth="1"/>
    <col min="2055" max="2055" width="5.375" customWidth="1"/>
    <col min="2056" max="2056" width="7.625" customWidth="1"/>
    <col min="2057" max="2057" width="6" customWidth="1"/>
    <col min="2058" max="2058" width="5" customWidth="1"/>
    <col min="2059" max="2061" width="9" customWidth="1"/>
    <col min="2305" max="2305" width="3.5" customWidth="1"/>
    <col min="2306" max="2306" width="30.875" customWidth="1"/>
    <col min="2307" max="2307" width="8.5" customWidth="1"/>
    <col min="2308" max="2308" width="7.25" customWidth="1"/>
    <col min="2309" max="2309" width="7.5" customWidth="1"/>
    <col min="2310" max="2310" width="6.25" customWidth="1"/>
    <col min="2311" max="2311" width="5.375" customWidth="1"/>
    <col min="2312" max="2312" width="7.625" customWidth="1"/>
    <col min="2313" max="2313" width="6" customWidth="1"/>
    <col min="2314" max="2314" width="5" customWidth="1"/>
    <col min="2315" max="2317" width="9" customWidth="1"/>
    <col min="2561" max="2561" width="3.5" customWidth="1"/>
    <col min="2562" max="2562" width="30.875" customWidth="1"/>
    <col min="2563" max="2563" width="8.5" customWidth="1"/>
    <col min="2564" max="2564" width="7.25" customWidth="1"/>
    <col min="2565" max="2565" width="7.5" customWidth="1"/>
    <col min="2566" max="2566" width="6.25" customWidth="1"/>
    <col min="2567" max="2567" width="5.375" customWidth="1"/>
    <col min="2568" max="2568" width="7.625" customWidth="1"/>
    <col min="2569" max="2569" width="6" customWidth="1"/>
    <col min="2570" max="2570" width="5" customWidth="1"/>
    <col min="2571" max="2573" width="9" customWidth="1"/>
    <col min="2817" max="2817" width="3.5" customWidth="1"/>
    <col min="2818" max="2818" width="30.875" customWidth="1"/>
    <col min="2819" max="2819" width="8.5" customWidth="1"/>
    <col min="2820" max="2820" width="7.25" customWidth="1"/>
    <col min="2821" max="2821" width="7.5" customWidth="1"/>
    <col min="2822" max="2822" width="6.25" customWidth="1"/>
    <col min="2823" max="2823" width="5.375" customWidth="1"/>
    <col min="2824" max="2824" width="7.625" customWidth="1"/>
    <col min="2825" max="2825" width="6" customWidth="1"/>
    <col min="2826" max="2826" width="5" customWidth="1"/>
    <col min="2827" max="2829" width="9" customWidth="1"/>
    <col min="3073" max="3073" width="3.5" customWidth="1"/>
    <col min="3074" max="3074" width="30.875" customWidth="1"/>
    <col min="3075" max="3075" width="8.5" customWidth="1"/>
    <col min="3076" max="3076" width="7.25" customWidth="1"/>
    <col min="3077" max="3077" width="7.5" customWidth="1"/>
    <col min="3078" max="3078" width="6.25" customWidth="1"/>
    <col min="3079" max="3079" width="5.375" customWidth="1"/>
    <col min="3080" max="3080" width="7.625" customWidth="1"/>
    <col min="3081" max="3081" width="6" customWidth="1"/>
    <col min="3082" max="3082" width="5" customWidth="1"/>
    <col min="3083" max="3085" width="9" customWidth="1"/>
    <col min="3329" max="3329" width="3.5" customWidth="1"/>
    <col min="3330" max="3330" width="30.875" customWidth="1"/>
    <col min="3331" max="3331" width="8.5" customWidth="1"/>
    <col min="3332" max="3332" width="7.25" customWidth="1"/>
    <col min="3333" max="3333" width="7.5" customWidth="1"/>
    <col min="3334" max="3334" width="6.25" customWidth="1"/>
    <col min="3335" max="3335" width="5.375" customWidth="1"/>
    <col min="3336" max="3336" width="7.625" customWidth="1"/>
    <col min="3337" max="3337" width="6" customWidth="1"/>
    <col min="3338" max="3338" width="5" customWidth="1"/>
    <col min="3339" max="3341" width="9" customWidth="1"/>
    <col min="3585" max="3585" width="3.5" customWidth="1"/>
    <col min="3586" max="3586" width="30.875" customWidth="1"/>
    <col min="3587" max="3587" width="8.5" customWidth="1"/>
    <col min="3588" max="3588" width="7.25" customWidth="1"/>
    <col min="3589" max="3589" width="7.5" customWidth="1"/>
    <col min="3590" max="3590" width="6.25" customWidth="1"/>
    <col min="3591" max="3591" width="5.375" customWidth="1"/>
    <col min="3592" max="3592" width="7.625" customWidth="1"/>
    <col min="3593" max="3593" width="6" customWidth="1"/>
    <col min="3594" max="3594" width="5" customWidth="1"/>
    <col min="3595" max="3597" width="9" customWidth="1"/>
    <col min="3841" max="3841" width="3.5" customWidth="1"/>
    <col min="3842" max="3842" width="30.875" customWidth="1"/>
    <col min="3843" max="3843" width="8.5" customWidth="1"/>
    <col min="3844" max="3844" width="7.25" customWidth="1"/>
    <col min="3845" max="3845" width="7.5" customWidth="1"/>
    <col min="3846" max="3846" width="6.25" customWidth="1"/>
    <col min="3847" max="3847" width="5.375" customWidth="1"/>
    <col min="3848" max="3848" width="7.625" customWidth="1"/>
    <col min="3849" max="3849" width="6" customWidth="1"/>
    <col min="3850" max="3850" width="5" customWidth="1"/>
    <col min="3851" max="3853" width="9" customWidth="1"/>
    <col min="4097" max="4097" width="3.5" customWidth="1"/>
    <col min="4098" max="4098" width="30.875" customWidth="1"/>
    <col min="4099" max="4099" width="8.5" customWidth="1"/>
    <col min="4100" max="4100" width="7.25" customWidth="1"/>
    <col min="4101" max="4101" width="7.5" customWidth="1"/>
    <col min="4102" max="4102" width="6.25" customWidth="1"/>
    <col min="4103" max="4103" width="5.375" customWidth="1"/>
    <col min="4104" max="4104" width="7.625" customWidth="1"/>
    <col min="4105" max="4105" width="6" customWidth="1"/>
    <col min="4106" max="4106" width="5" customWidth="1"/>
    <col min="4107" max="4109" width="9" customWidth="1"/>
    <col min="4353" max="4353" width="3.5" customWidth="1"/>
    <col min="4354" max="4354" width="30.875" customWidth="1"/>
    <col min="4355" max="4355" width="8.5" customWidth="1"/>
    <col min="4356" max="4356" width="7.25" customWidth="1"/>
    <col min="4357" max="4357" width="7.5" customWidth="1"/>
    <col min="4358" max="4358" width="6.25" customWidth="1"/>
    <col min="4359" max="4359" width="5.375" customWidth="1"/>
    <col min="4360" max="4360" width="7.625" customWidth="1"/>
    <col min="4361" max="4361" width="6" customWidth="1"/>
    <col min="4362" max="4362" width="5" customWidth="1"/>
    <col min="4363" max="4365" width="9" customWidth="1"/>
    <col min="4609" max="4609" width="3.5" customWidth="1"/>
    <col min="4610" max="4610" width="30.875" customWidth="1"/>
    <col min="4611" max="4611" width="8.5" customWidth="1"/>
    <col min="4612" max="4612" width="7.25" customWidth="1"/>
    <col min="4613" max="4613" width="7.5" customWidth="1"/>
    <col min="4614" max="4614" width="6.25" customWidth="1"/>
    <col min="4615" max="4615" width="5.375" customWidth="1"/>
    <col min="4616" max="4616" width="7.625" customWidth="1"/>
    <col min="4617" max="4617" width="6" customWidth="1"/>
    <col min="4618" max="4618" width="5" customWidth="1"/>
    <col min="4619" max="4621" width="9" customWidth="1"/>
    <col min="4865" max="4865" width="3.5" customWidth="1"/>
    <col min="4866" max="4866" width="30.875" customWidth="1"/>
    <col min="4867" max="4867" width="8.5" customWidth="1"/>
    <col min="4868" max="4868" width="7.25" customWidth="1"/>
    <col min="4869" max="4869" width="7.5" customWidth="1"/>
    <col min="4870" max="4870" width="6.25" customWidth="1"/>
    <col min="4871" max="4871" width="5.375" customWidth="1"/>
    <col min="4872" max="4872" width="7.625" customWidth="1"/>
    <col min="4873" max="4873" width="6" customWidth="1"/>
    <col min="4874" max="4874" width="5" customWidth="1"/>
    <col min="4875" max="4877" width="9" customWidth="1"/>
    <col min="5121" max="5121" width="3.5" customWidth="1"/>
    <col min="5122" max="5122" width="30.875" customWidth="1"/>
    <col min="5123" max="5123" width="8.5" customWidth="1"/>
    <col min="5124" max="5124" width="7.25" customWidth="1"/>
    <col min="5125" max="5125" width="7.5" customWidth="1"/>
    <col min="5126" max="5126" width="6.25" customWidth="1"/>
    <col min="5127" max="5127" width="5.375" customWidth="1"/>
    <col min="5128" max="5128" width="7.625" customWidth="1"/>
    <col min="5129" max="5129" width="6" customWidth="1"/>
    <col min="5130" max="5130" width="5" customWidth="1"/>
    <col min="5131" max="5133" width="9" customWidth="1"/>
    <col min="5377" max="5377" width="3.5" customWidth="1"/>
    <col min="5378" max="5378" width="30.875" customWidth="1"/>
    <col min="5379" max="5379" width="8.5" customWidth="1"/>
    <col min="5380" max="5380" width="7.25" customWidth="1"/>
    <col min="5381" max="5381" width="7.5" customWidth="1"/>
    <col min="5382" max="5382" width="6.25" customWidth="1"/>
    <col min="5383" max="5383" width="5.375" customWidth="1"/>
    <col min="5384" max="5384" width="7.625" customWidth="1"/>
    <col min="5385" max="5385" width="6" customWidth="1"/>
    <col min="5386" max="5386" width="5" customWidth="1"/>
    <col min="5387" max="5389" width="9" customWidth="1"/>
    <col min="5633" max="5633" width="3.5" customWidth="1"/>
    <col min="5634" max="5634" width="30.875" customWidth="1"/>
    <col min="5635" max="5635" width="8.5" customWidth="1"/>
    <col min="5636" max="5636" width="7.25" customWidth="1"/>
    <col min="5637" max="5637" width="7.5" customWidth="1"/>
    <col min="5638" max="5638" width="6.25" customWidth="1"/>
    <col min="5639" max="5639" width="5.375" customWidth="1"/>
    <col min="5640" max="5640" width="7.625" customWidth="1"/>
    <col min="5641" max="5641" width="6" customWidth="1"/>
    <col min="5642" max="5642" width="5" customWidth="1"/>
    <col min="5643" max="5645" width="9" customWidth="1"/>
    <col min="5889" max="5889" width="3.5" customWidth="1"/>
    <col min="5890" max="5890" width="30.875" customWidth="1"/>
    <col min="5891" max="5891" width="8.5" customWidth="1"/>
    <col min="5892" max="5892" width="7.25" customWidth="1"/>
    <col min="5893" max="5893" width="7.5" customWidth="1"/>
    <col min="5894" max="5894" width="6.25" customWidth="1"/>
    <col min="5895" max="5895" width="5.375" customWidth="1"/>
    <col min="5896" max="5896" width="7.625" customWidth="1"/>
    <col min="5897" max="5897" width="6" customWidth="1"/>
    <col min="5898" max="5898" width="5" customWidth="1"/>
    <col min="5899" max="5901" width="9" customWidth="1"/>
    <col min="6145" max="6145" width="3.5" customWidth="1"/>
    <col min="6146" max="6146" width="30.875" customWidth="1"/>
    <col min="6147" max="6147" width="8.5" customWidth="1"/>
    <col min="6148" max="6148" width="7.25" customWidth="1"/>
    <col min="6149" max="6149" width="7.5" customWidth="1"/>
    <col min="6150" max="6150" width="6.25" customWidth="1"/>
    <col min="6151" max="6151" width="5.375" customWidth="1"/>
    <col min="6152" max="6152" width="7.625" customWidth="1"/>
    <col min="6153" max="6153" width="6" customWidth="1"/>
    <col min="6154" max="6154" width="5" customWidth="1"/>
    <col min="6155" max="6157" width="9" customWidth="1"/>
    <col min="6401" max="6401" width="3.5" customWidth="1"/>
    <col min="6402" max="6402" width="30.875" customWidth="1"/>
    <col min="6403" max="6403" width="8.5" customWidth="1"/>
    <col min="6404" max="6404" width="7.25" customWidth="1"/>
    <col min="6405" max="6405" width="7.5" customWidth="1"/>
    <col min="6406" max="6406" width="6.25" customWidth="1"/>
    <col min="6407" max="6407" width="5.375" customWidth="1"/>
    <col min="6408" max="6408" width="7.625" customWidth="1"/>
    <col min="6409" max="6409" width="6" customWidth="1"/>
    <col min="6410" max="6410" width="5" customWidth="1"/>
    <col min="6411" max="6413" width="9" customWidth="1"/>
    <col min="6657" max="6657" width="3.5" customWidth="1"/>
    <col min="6658" max="6658" width="30.875" customWidth="1"/>
    <col min="6659" max="6659" width="8.5" customWidth="1"/>
    <col min="6660" max="6660" width="7.25" customWidth="1"/>
    <col min="6661" max="6661" width="7.5" customWidth="1"/>
    <col min="6662" max="6662" width="6.25" customWidth="1"/>
    <col min="6663" max="6663" width="5.375" customWidth="1"/>
    <col min="6664" max="6664" width="7.625" customWidth="1"/>
    <col min="6665" max="6665" width="6" customWidth="1"/>
    <col min="6666" max="6666" width="5" customWidth="1"/>
    <col min="6667" max="6669" width="9" customWidth="1"/>
    <col min="6913" max="6913" width="3.5" customWidth="1"/>
    <col min="6914" max="6914" width="30.875" customWidth="1"/>
    <col min="6915" max="6915" width="8.5" customWidth="1"/>
    <col min="6916" max="6916" width="7.25" customWidth="1"/>
    <col min="6917" max="6917" width="7.5" customWidth="1"/>
    <col min="6918" max="6918" width="6.25" customWidth="1"/>
    <col min="6919" max="6919" width="5.375" customWidth="1"/>
    <col min="6920" max="6920" width="7.625" customWidth="1"/>
    <col min="6921" max="6921" width="6" customWidth="1"/>
    <col min="6922" max="6922" width="5" customWidth="1"/>
    <col min="6923" max="6925" width="9" customWidth="1"/>
    <col min="7169" max="7169" width="3.5" customWidth="1"/>
    <col min="7170" max="7170" width="30.875" customWidth="1"/>
    <col min="7171" max="7171" width="8.5" customWidth="1"/>
    <col min="7172" max="7172" width="7.25" customWidth="1"/>
    <col min="7173" max="7173" width="7.5" customWidth="1"/>
    <col min="7174" max="7174" width="6.25" customWidth="1"/>
    <col min="7175" max="7175" width="5.375" customWidth="1"/>
    <col min="7176" max="7176" width="7.625" customWidth="1"/>
    <col min="7177" max="7177" width="6" customWidth="1"/>
    <col min="7178" max="7178" width="5" customWidth="1"/>
    <col min="7179" max="7181" width="9" customWidth="1"/>
    <col min="7425" max="7425" width="3.5" customWidth="1"/>
    <col min="7426" max="7426" width="30.875" customWidth="1"/>
    <col min="7427" max="7427" width="8.5" customWidth="1"/>
    <col min="7428" max="7428" width="7.25" customWidth="1"/>
    <col min="7429" max="7429" width="7.5" customWidth="1"/>
    <col min="7430" max="7430" width="6.25" customWidth="1"/>
    <col min="7431" max="7431" width="5.375" customWidth="1"/>
    <col min="7432" max="7432" width="7.625" customWidth="1"/>
    <col min="7433" max="7433" width="6" customWidth="1"/>
    <col min="7434" max="7434" width="5" customWidth="1"/>
    <col min="7435" max="7437" width="9" customWidth="1"/>
    <col min="7681" max="7681" width="3.5" customWidth="1"/>
    <col min="7682" max="7682" width="30.875" customWidth="1"/>
    <col min="7683" max="7683" width="8.5" customWidth="1"/>
    <col min="7684" max="7684" width="7.25" customWidth="1"/>
    <col min="7685" max="7685" width="7.5" customWidth="1"/>
    <col min="7686" max="7686" width="6.25" customWidth="1"/>
    <col min="7687" max="7687" width="5.375" customWidth="1"/>
    <col min="7688" max="7688" width="7.625" customWidth="1"/>
    <col min="7689" max="7689" width="6" customWidth="1"/>
    <col min="7690" max="7690" width="5" customWidth="1"/>
    <col min="7691" max="7693" width="9" customWidth="1"/>
    <col min="7937" max="7937" width="3.5" customWidth="1"/>
    <col min="7938" max="7938" width="30.875" customWidth="1"/>
    <col min="7939" max="7939" width="8.5" customWidth="1"/>
    <col min="7940" max="7940" width="7.25" customWidth="1"/>
    <col min="7941" max="7941" width="7.5" customWidth="1"/>
    <col min="7942" max="7942" width="6.25" customWidth="1"/>
    <col min="7943" max="7943" width="5.375" customWidth="1"/>
    <col min="7944" max="7944" width="7.625" customWidth="1"/>
    <col min="7945" max="7945" width="6" customWidth="1"/>
    <col min="7946" max="7946" width="5" customWidth="1"/>
    <col min="7947" max="7949" width="9" customWidth="1"/>
    <col min="8193" max="8193" width="3.5" customWidth="1"/>
    <col min="8194" max="8194" width="30.875" customWidth="1"/>
    <col min="8195" max="8195" width="8.5" customWidth="1"/>
    <col min="8196" max="8196" width="7.25" customWidth="1"/>
    <col min="8197" max="8197" width="7.5" customWidth="1"/>
    <col min="8198" max="8198" width="6.25" customWidth="1"/>
    <col min="8199" max="8199" width="5.375" customWidth="1"/>
    <col min="8200" max="8200" width="7.625" customWidth="1"/>
    <col min="8201" max="8201" width="6" customWidth="1"/>
    <col min="8202" max="8202" width="5" customWidth="1"/>
    <col min="8203" max="8205" width="9" customWidth="1"/>
    <col min="8449" max="8449" width="3.5" customWidth="1"/>
    <col min="8450" max="8450" width="30.875" customWidth="1"/>
    <col min="8451" max="8451" width="8.5" customWidth="1"/>
    <col min="8452" max="8452" width="7.25" customWidth="1"/>
    <col min="8453" max="8453" width="7.5" customWidth="1"/>
    <col min="8454" max="8454" width="6.25" customWidth="1"/>
    <col min="8455" max="8455" width="5.375" customWidth="1"/>
    <col min="8456" max="8456" width="7.625" customWidth="1"/>
    <col min="8457" max="8457" width="6" customWidth="1"/>
    <col min="8458" max="8458" width="5" customWidth="1"/>
    <col min="8459" max="8461" width="9" customWidth="1"/>
    <col min="8705" max="8705" width="3.5" customWidth="1"/>
    <col min="8706" max="8706" width="30.875" customWidth="1"/>
    <col min="8707" max="8707" width="8.5" customWidth="1"/>
    <col min="8708" max="8708" width="7.25" customWidth="1"/>
    <col min="8709" max="8709" width="7.5" customWidth="1"/>
    <col min="8710" max="8710" width="6.25" customWidth="1"/>
    <col min="8711" max="8711" width="5.375" customWidth="1"/>
    <col min="8712" max="8712" width="7.625" customWidth="1"/>
    <col min="8713" max="8713" width="6" customWidth="1"/>
    <col min="8714" max="8714" width="5" customWidth="1"/>
    <col min="8715" max="8717" width="9" customWidth="1"/>
    <col min="8961" max="8961" width="3.5" customWidth="1"/>
    <col min="8962" max="8962" width="30.875" customWidth="1"/>
    <col min="8963" max="8963" width="8.5" customWidth="1"/>
    <col min="8964" max="8964" width="7.25" customWidth="1"/>
    <col min="8965" max="8965" width="7.5" customWidth="1"/>
    <col min="8966" max="8966" width="6.25" customWidth="1"/>
    <col min="8967" max="8967" width="5.375" customWidth="1"/>
    <col min="8968" max="8968" width="7.625" customWidth="1"/>
    <col min="8969" max="8969" width="6" customWidth="1"/>
    <col min="8970" max="8970" width="5" customWidth="1"/>
    <col min="8971" max="8973" width="9" customWidth="1"/>
    <col min="9217" max="9217" width="3.5" customWidth="1"/>
    <col min="9218" max="9218" width="30.875" customWidth="1"/>
    <col min="9219" max="9219" width="8.5" customWidth="1"/>
    <col min="9220" max="9220" width="7.25" customWidth="1"/>
    <col min="9221" max="9221" width="7.5" customWidth="1"/>
    <col min="9222" max="9222" width="6.25" customWidth="1"/>
    <col min="9223" max="9223" width="5.375" customWidth="1"/>
    <col min="9224" max="9224" width="7.625" customWidth="1"/>
    <col min="9225" max="9225" width="6" customWidth="1"/>
    <col min="9226" max="9226" width="5" customWidth="1"/>
    <col min="9227" max="9229" width="9" customWidth="1"/>
    <col min="9473" max="9473" width="3.5" customWidth="1"/>
    <col min="9474" max="9474" width="30.875" customWidth="1"/>
    <col min="9475" max="9475" width="8.5" customWidth="1"/>
    <col min="9476" max="9476" width="7.25" customWidth="1"/>
    <col min="9477" max="9477" width="7.5" customWidth="1"/>
    <col min="9478" max="9478" width="6.25" customWidth="1"/>
    <col min="9479" max="9479" width="5.375" customWidth="1"/>
    <col min="9480" max="9480" width="7.625" customWidth="1"/>
    <col min="9481" max="9481" width="6" customWidth="1"/>
    <col min="9482" max="9482" width="5" customWidth="1"/>
    <col min="9483" max="9485" width="9" customWidth="1"/>
    <col min="9729" max="9729" width="3.5" customWidth="1"/>
    <col min="9730" max="9730" width="30.875" customWidth="1"/>
    <col min="9731" max="9731" width="8.5" customWidth="1"/>
    <col min="9732" max="9732" width="7.25" customWidth="1"/>
    <col min="9733" max="9733" width="7.5" customWidth="1"/>
    <col min="9734" max="9734" width="6.25" customWidth="1"/>
    <col min="9735" max="9735" width="5.375" customWidth="1"/>
    <col min="9736" max="9736" width="7.625" customWidth="1"/>
    <col min="9737" max="9737" width="6" customWidth="1"/>
    <col min="9738" max="9738" width="5" customWidth="1"/>
    <col min="9739" max="9741" width="9" customWidth="1"/>
    <col min="9985" max="9985" width="3.5" customWidth="1"/>
    <col min="9986" max="9986" width="30.875" customWidth="1"/>
    <col min="9987" max="9987" width="8.5" customWidth="1"/>
    <col min="9988" max="9988" width="7.25" customWidth="1"/>
    <col min="9989" max="9989" width="7.5" customWidth="1"/>
    <col min="9990" max="9990" width="6.25" customWidth="1"/>
    <col min="9991" max="9991" width="5.375" customWidth="1"/>
    <col min="9992" max="9992" width="7.625" customWidth="1"/>
    <col min="9993" max="9993" width="6" customWidth="1"/>
    <col min="9994" max="9994" width="5" customWidth="1"/>
    <col min="9995" max="9997" width="9" customWidth="1"/>
    <col min="10241" max="10241" width="3.5" customWidth="1"/>
    <col min="10242" max="10242" width="30.875" customWidth="1"/>
    <col min="10243" max="10243" width="8.5" customWidth="1"/>
    <col min="10244" max="10244" width="7.25" customWidth="1"/>
    <col min="10245" max="10245" width="7.5" customWidth="1"/>
    <col min="10246" max="10246" width="6.25" customWidth="1"/>
    <col min="10247" max="10247" width="5.375" customWidth="1"/>
    <col min="10248" max="10248" width="7.625" customWidth="1"/>
    <col min="10249" max="10249" width="6" customWidth="1"/>
    <col min="10250" max="10250" width="5" customWidth="1"/>
    <col min="10251" max="10253" width="9" customWidth="1"/>
    <col min="10497" max="10497" width="3.5" customWidth="1"/>
    <col min="10498" max="10498" width="30.875" customWidth="1"/>
    <col min="10499" max="10499" width="8.5" customWidth="1"/>
    <col min="10500" max="10500" width="7.25" customWidth="1"/>
    <col min="10501" max="10501" width="7.5" customWidth="1"/>
    <col min="10502" max="10502" width="6.25" customWidth="1"/>
    <col min="10503" max="10503" width="5.375" customWidth="1"/>
    <col min="10504" max="10504" width="7.625" customWidth="1"/>
    <col min="10505" max="10505" width="6" customWidth="1"/>
    <col min="10506" max="10506" width="5" customWidth="1"/>
    <col min="10507" max="10509" width="9" customWidth="1"/>
    <col min="10753" max="10753" width="3.5" customWidth="1"/>
    <col min="10754" max="10754" width="30.875" customWidth="1"/>
    <col min="10755" max="10755" width="8.5" customWidth="1"/>
    <col min="10756" max="10756" width="7.25" customWidth="1"/>
    <col min="10757" max="10757" width="7.5" customWidth="1"/>
    <col min="10758" max="10758" width="6.25" customWidth="1"/>
    <col min="10759" max="10759" width="5.375" customWidth="1"/>
    <col min="10760" max="10760" width="7.625" customWidth="1"/>
    <col min="10761" max="10761" width="6" customWidth="1"/>
    <col min="10762" max="10762" width="5" customWidth="1"/>
    <col min="10763" max="10765" width="9" customWidth="1"/>
    <col min="11009" max="11009" width="3.5" customWidth="1"/>
    <col min="11010" max="11010" width="30.875" customWidth="1"/>
    <col min="11011" max="11011" width="8.5" customWidth="1"/>
    <col min="11012" max="11012" width="7.25" customWidth="1"/>
    <col min="11013" max="11013" width="7.5" customWidth="1"/>
    <col min="11014" max="11014" width="6.25" customWidth="1"/>
    <col min="11015" max="11015" width="5.375" customWidth="1"/>
    <col min="11016" max="11016" width="7.625" customWidth="1"/>
    <col min="11017" max="11017" width="6" customWidth="1"/>
    <col min="11018" max="11018" width="5" customWidth="1"/>
    <col min="11019" max="11021" width="9" customWidth="1"/>
    <col min="11265" max="11265" width="3.5" customWidth="1"/>
    <col min="11266" max="11266" width="30.875" customWidth="1"/>
    <col min="11267" max="11267" width="8.5" customWidth="1"/>
    <col min="11268" max="11268" width="7.25" customWidth="1"/>
    <col min="11269" max="11269" width="7.5" customWidth="1"/>
    <col min="11270" max="11270" width="6.25" customWidth="1"/>
    <col min="11271" max="11271" width="5.375" customWidth="1"/>
    <col min="11272" max="11272" width="7.625" customWidth="1"/>
    <col min="11273" max="11273" width="6" customWidth="1"/>
    <col min="11274" max="11274" width="5" customWidth="1"/>
    <col min="11275" max="11277" width="9" customWidth="1"/>
    <col min="11521" max="11521" width="3.5" customWidth="1"/>
    <col min="11522" max="11522" width="30.875" customWidth="1"/>
    <col min="11523" max="11523" width="8.5" customWidth="1"/>
    <col min="11524" max="11524" width="7.25" customWidth="1"/>
    <col min="11525" max="11525" width="7.5" customWidth="1"/>
    <col min="11526" max="11526" width="6.25" customWidth="1"/>
    <col min="11527" max="11527" width="5.375" customWidth="1"/>
    <col min="11528" max="11528" width="7.625" customWidth="1"/>
    <col min="11529" max="11529" width="6" customWidth="1"/>
    <col min="11530" max="11530" width="5" customWidth="1"/>
    <col min="11531" max="11533" width="9" customWidth="1"/>
    <col min="11777" max="11777" width="3.5" customWidth="1"/>
    <col min="11778" max="11778" width="30.875" customWidth="1"/>
    <col min="11779" max="11779" width="8.5" customWidth="1"/>
    <col min="11780" max="11780" width="7.25" customWidth="1"/>
    <col min="11781" max="11781" width="7.5" customWidth="1"/>
    <col min="11782" max="11782" width="6.25" customWidth="1"/>
    <col min="11783" max="11783" width="5.375" customWidth="1"/>
    <col min="11784" max="11784" width="7.625" customWidth="1"/>
    <col min="11785" max="11785" width="6" customWidth="1"/>
    <col min="11786" max="11786" width="5" customWidth="1"/>
    <col min="11787" max="11789" width="9" customWidth="1"/>
    <col min="12033" max="12033" width="3.5" customWidth="1"/>
    <col min="12034" max="12034" width="30.875" customWidth="1"/>
    <col min="12035" max="12035" width="8.5" customWidth="1"/>
    <col min="12036" max="12036" width="7.25" customWidth="1"/>
    <col min="12037" max="12037" width="7.5" customWidth="1"/>
    <col min="12038" max="12038" width="6.25" customWidth="1"/>
    <col min="12039" max="12039" width="5.375" customWidth="1"/>
    <col min="12040" max="12040" width="7.625" customWidth="1"/>
    <col min="12041" max="12041" width="6" customWidth="1"/>
    <col min="12042" max="12042" width="5" customWidth="1"/>
    <col min="12043" max="12045" width="9" customWidth="1"/>
    <col min="12289" max="12289" width="3.5" customWidth="1"/>
    <col min="12290" max="12290" width="30.875" customWidth="1"/>
    <col min="12291" max="12291" width="8.5" customWidth="1"/>
    <col min="12292" max="12292" width="7.25" customWidth="1"/>
    <col min="12293" max="12293" width="7.5" customWidth="1"/>
    <col min="12294" max="12294" width="6.25" customWidth="1"/>
    <col min="12295" max="12295" width="5.375" customWidth="1"/>
    <col min="12296" max="12296" width="7.625" customWidth="1"/>
    <col min="12297" max="12297" width="6" customWidth="1"/>
    <col min="12298" max="12298" width="5" customWidth="1"/>
    <col min="12299" max="12301" width="9" customWidth="1"/>
    <col min="12545" max="12545" width="3.5" customWidth="1"/>
    <col min="12546" max="12546" width="30.875" customWidth="1"/>
    <col min="12547" max="12547" width="8.5" customWidth="1"/>
    <col min="12548" max="12548" width="7.25" customWidth="1"/>
    <col min="12549" max="12549" width="7.5" customWidth="1"/>
    <col min="12550" max="12550" width="6.25" customWidth="1"/>
    <col min="12551" max="12551" width="5.375" customWidth="1"/>
    <col min="12552" max="12552" width="7.625" customWidth="1"/>
    <col min="12553" max="12553" width="6" customWidth="1"/>
    <col min="12554" max="12554" width="5" customWidth="1"/>
    <col min="12555" max="12557" width="9" customWidth="1"/>
    <col min="12801" max="12801" width="3.5" customWidth="1"/>
    <col min="12802" max="12802" width="30.875" customWidth="1"/>
    <col min="12803" max="12803" width="8.5" customWidth="1"/>
    <col min="12804" max="12804" width="7.25" customWidth="1"/>
    <col min="12805" max="12805" width="7.5" customWidth="1"/>
    <col min="12806" max="12806" width="6.25" customWidth="1"/>
    <col min="12807" max="12807" width="5.375" customWidth="1"/>
    <col min="12808" max="12808" width="7.625" customWidth="1"/>
    <col min="12809" max="12809" width="6" customWidth="1"/>
    <col min="12810" max="12810" width="5" customWidth="1"/>
    <col min="12811" max="12813" width="9" customWidth="1"/>
    <col min="13057" max="13057" width="3.5" customWidth="1"/>
    <col min="13058" max="13058" width="30.875" customWidth="1"/>
    <col min="13059" max="13059" width="8.5" customWidth="1"/>
    <col min="13060" max="13060" width="7.25" customWidth="1"/>
    <col min="13061" max="13061" width="7.5" customWidth="1"/>
    <col min="13062" max="13062" width="6.25" customWidth="1"/>
    <col min="13063" max="13063" width="5.375" customWidth="1"/>
    <col min="13064" max="13064" width="7.625" customWidth="1"/>
    <col min="13065" max="13065" width="6" customWidth="1"/>
    <col min="13066" max="13066" width="5" customWidth="1"/>
    <col min="13067" max="13069" width="9" customWidth="1"/>
    <col min="13313" max="13313" width="3.5" customWidth="1"/>
    <col min="13314" max="13314" width="30.875" customWidth="1"/>
    <col min="13315" max="13315" width="8.5" customWidth="1"/>
    <col min="13316" max="13316" width="7.25" customWidth="1"/>
    <col min="13317" max="13317" width="7.5" customWidth="1"/>
    <col min="13318" max="13318" width="6.25" customWidth="1"/>
    <col min="13319" max="13319" width="5.375" customWidth="1"/>
    <col min="13320" max="13320" width="7.625" customWidth="1"/>
    <col min="13321" max="13321" width="6" customWidth="1"/>
    <col min="13322" max="13322" width="5" customWidth="1"/>
    <col min="13323" max="13325" width="9" customWidth="1"/>
    <col min="13569" max="13569" width="3.5" customWidth="1"/>
    <col min="13570" max="13570" width="30.875" customWidth="1"/>
    <col min="13571" max="13571" width="8.5" customWidth="1"/>
    <col min="13572" max="13572" width="7.25" customWidth="1"/>
    <col min="13573" max="13573" width="7.5" customWidth="1"/>
    <col min="13574" max="13574" width="6.25" customWidth="1"/>
    <col min="13575" max="13575" width="5.375" customWidth="1"/>
    <col min="13576" max="13576" width="7.625" customWidth="1"/>
    <col min="13577" max="13577" width="6" customWidth="1"/>
    <col min="13578" max="13578" width="5" customWidth="1"/>
    <col min="13579" max="13581" width="9" customWidth="1"/>
    <col min="13825" max="13825" width="3.5" customWidth="1"/>
    <col min="13826" max="13826" width="30.875" customWidth="1"/>
    <col min="13827" max="13827" width="8.5" customWidth="1"/>
    <col min="13828" max="13828" width="7.25" customWidth="1"/>
    <col min="13829" max="13829" width="7.5" customWidth="1"/>
    <col min="13830" max="13830" width="6.25" customWidth="1"/>
    <col min="13831" max="13831" width="5.375" customWidth="1"/>
    <col min="13832" max="13832" width="7.625" customWidth="1"/>
    <col min="13833" max="13833" width="6" customWidth="1"/>
    <col min="13834" max="13834" width="5" customWidth="1"/>
    <col min="13835" max="13837" width="9" customWidth="1"/>
    <col min="14081" max="14081" width="3.5" customWidth="1"/>
    <col min="14082" max="14082" width="30.875" customWidth="1"/>
    <col min="14083" max="14083" width="8.5" customWidth="1"/>
    <col min="14084" max="14084" width="7.25" customWidth="1"/>
    <col min="14085" max="14085" width="7.5" customWidth="1"/>
    <col min="14086" max="14086" width="6.25" customWidth="1"/>
    <col min="14087" max="14087" width="5.375" customWidth="1"/>
    <col min="14088" max="14088" width="7.625" customWidth="1"/>
    <col min="14089" max="14089" width="6" customWidth="1"/>
    <col min="14090" max="14090" width="5" customWidth="1"/>
    <col min="14091" max="14093" width="9" customWidth="1"/>
    <col min="14337" max="14337" width="3.5" customWidth="1"/>
    <col min="14338" max="14338" width="30.875" customWidth="1"/>
    <col min="14339" max="14339" width="8.5" customWidth="1"/>
    <col min="14340" max="14340" width="7.25" customWidth="1"/>
    <col min="14341" max="14341" width="7.5" customWidth="1"/>
    <col min="14342" max="14342" width="6.25" customWidth="1"/>
    <col min="14343" max="14343" width="5.375" customWidth="1"/>
    <col min="14344" max="14344" width="7.625" customWidth="1"/>
    <col min="14345" max="14345" width="6" customWidth="1"/>
    <col min="14346" max="14346" width="5" customWidth="1"/>
    <col min="14347" max="14349" width="9" customWidth="1"/>
    <col min="14593" max="14593" width="3.5" customWidth="1"/>
    <col min="14594" max="14594" width="30.875" customWidth="1"/>
    <col min="14595" max="14595" width="8.5" customWidth="1"/>
    <col min="14596" max="14596" width="7.25" customWidth="1"/>
    <col min="14597" max="14597" width="7.5" customWidth="1"/>
    <col min="14598" max="14598" width="6.25" customWidth="1"/>
    <col min="14599" max="14599" width="5.375" customWidth="1"/>
    <col min="14600" max="14600" width="7.625" customWidth="1"/>
    <col min="14601" max="14601" width="6" customWidth="1"/>
    <col min="14602" max="14602" width="5" customWidth="1"/>
    <col min="14603" max="14605" width="9" customWidth="1"/>
    <col min="14849" max="14849" width="3.5" customWidth="1"/>
    <col min="14850" max="14850" width="30.875" customWidth="1"/>
    <col min="14851" max="14851" width="8.5" customWidth="1"/>
    <col min="14852" max="14852" width="7.25" customWidth="1"/>
    <col min="14853" max="14853" width="7.5" customWidth="1"/>
    <col min="14854" max="14854" width="6.25" customWidth="1"/>
    <col min="14855" max="14855" width="5.375" customWidth="1"/>
    <col min="14856" max="14856" width="7.625" customWidth="1"/>
    <col min="14857" max="14857" width="6" customWidth="1"/>
    <col min="14858" max="14858" width="5" customWidth="1"/>
    <col min="14859" max="14861" width="9" customWidth="1"/>
    <col min="15105" max="15105" width="3.5" customWidth="1"/>
    <col min="15106" max="15106" width="30.875" customWidth="1"/>
    <col min="15107" max="15107" width="8.5" customWidth="1"/>
    <col min="15108" max="15108" width="7.25" customWidth="1"/>
    <col min="15109" max="15109" width="7.5" customWidth="1"/>
    <col min="15110" max="15110" width="6.25" customWidth="1"/>
    <col min="15111" max="15111" width="5.375" customWidth="1"/>
    <col min="15112" max="15112" width="7.625" customWidth="1"/>
    <col min="15113" max="15113" width="6" customWidth="1"/>
    <col min="15114" max="15114" width="5" customWidth="1"/>
    <col min="15115" max="15117" width="9" customWidth="1"/>
    <col min="15361" max="15361" width="3.5" customWidth="1"/>
    <col min="15362" max="15362" width="30.875" customWidth="1"/>
    <col min="15363" max="15363" width="8.5" customWidth="1"/>
    <col min="15364" max="15364" width="7.25" customWidth="1"/>
    <col min="15365" max="15365" width="7.5" customWidth="1"/>
    <col min="15366" max="15366" width="6.25" customWidth="1"/>
    <col min="15367" max="15367" width="5.375" customWidth="1"/>
    <col min="15368" max="15368" width="7.625" customWidth="1"/>
    <col min="15369" max="15369" width="6" customWidth="1"/>
    <col min="15370" max="15370" width="5" customWidth="1"/>
    <col min="15371" max="15373" width="9" customWidth="1"/>
    <col min="15617" max="15617" width="3.5" customWidth="1"/>
    <col min="15618" max="15618" width="30.875" customWidth="1"/>
    <col min="15619" max="15619" width="8.5" customWidth="1"/>
    <col min="15620" max="15620" width="7.25" customWidth="1"/>
    <col min="15621" max="15621" width="7.5" customWidth="1"/>
    <col min="15622" max="15622" width="6.25" customWidth="1"/>
    <col min="15623" max="15623" width="5.375" customWidth="1"/>
    <col min="15624" max="15624" width="7.625" customWidth="1"/>
    <col min="15625" max="15625" width="6" customWidth="1"/>
    <col min="15626" max="15626" width="5" customWidth="1"/>
    <col min="15627" max="15629" width="9" customWidth="1"/>
    <col min="15873" max="15873" width="3.5" customWidth="1"/>
    <col min="15874" max="15874" width="30.875" customWidth="1"/>
    <col min="15875" max="15875" width="8.5" customWidth="1"/>
    <col min="15876" max="15876" width="7.25" customWidth="1"/>
    <col min="15877" max="15877" width="7.5" customWidth="1"/>
    <col min="15878" max="15878" width="6.25" customWidth="1"/>
    <col min="15879" max="15879" width="5.375" customWidth="1"/>
    <col min="15880" max="15880" width="7.625" customWidth="1"/>
    <col min="15881" max="15881" width="6" customWidth="1"/>
    <col min="15882" max="15882" width="5" customWidth="1"/>
    <col min="15883" max="15885" width="9" customWidth="1"/>
    <col min="16129" max="16129" width="3.5" customWidth="1"/>
    <col min="16130" max="16130" width="30.875" customWidth="1"/>
    <col min="16131" max="16131" width="8.5" customWidth="1"/>
    <col min="16132" max="16132" width="7.25" customWidth="1"/>
    <col min="16133" max="16133" width="7.5" customWidth="1"/>
    <col min="16134" max="16134" width="6.25" customWidth="1"/>
    <col min="16135" max="16135" width="5.375" customWidth="1"/>
    <col min="16136" max="16136" width="7.625" customWidth="1"/>
    <col min="16137" max="16137" width="6" customWidth="1"/>
    <col min="16138" max="16138" width="5" customWidth="1"/>
    <col min="16139" max="16141" width="9" customWidth="1"/>
  </cols>
  <sheetData>
    <row r="1" spans="1:10" ht="15.75" x14ac:dyDescent="0.25">
      <c r="A1" s="2081" t="s">
        <v>852</v>
      </c>
      <c r="B1" s="2081"/>
      <c r="C1" s="2081"/>
      <c r="D1" s="2081"/>
      <c r="E1" s="2081"/>
      <c r="F1" s="2081"/>
      <c r="G1" s="2081"/>
      <c r="H1" s="2081"/>
      <c r="I1" s="2081"/>
      <c r="J1" s="2081"/>
    </row>
    <row r="2" spans="1:10" ht="24.75" customHeight="1" x14ac:dyDescent="0.2">
      <c r="A2" s="2082" t="s">
        <v>890</v>
      </c>
      <c r="B2" s="2082"/>
      <c r="C2" s="2082"/>
      <c r="D2" s="2082"/>
      <c r="E2" s="2082"/>
      <c r="F2" s="2082"/>
      <c r="G2" s="2082"/>
      <c r="H2" s="2082"/>
      <c r="I2" s="2082"/>
      <c r="J2" s="2082"/>
    </row>
    <row r="3" spans="1:10" s="39" customFormat="1" ht="18.75" customHeight="1" x14ac:dyDescent="0.25">
      <c r="A3" s="2083" t="s">
        <v>876</v>
      </c>
      <c r="B3" s="2083"/>
      <c r="C3" s="2083"/>
      <c r="D3" s="2083"/>
      <c r="E3" s="2083"/>
      <c r="F3" s="2083"/>
      <c r="G3" s="2083"/>
      <c r="H3" s="2083"/>
      <c r="I3" s="2083"/>
      <c r="J3" s="2083"/>
    </row>
    <row r="4" spans="1:10" ht="15.75" customHeight="1" x14ac:dyDescent="0.2">
      <c r="A4" s="2090" t="s">
        <v>877</v>
      </c>
      <c r="B4" s="2090"/>
      <c r="C4" s="2090"/>
      <c r="D4" s="2090"/>
      <c r="E4" s="2090"/>
      <c r="F4" s="2090"/>
      <c r="G4" s="2090"/>
      <c r="H4" s="2090"/>
      <c r="I4" s="2090"/>
      <c r="J4" s="2090"/>
    </row>
    <row r="5" spans="1:10" ht="9.75" customHeight="1" x14ac:dyDescent="0.25">
      <c r="A5" s="983"/>
      <c r="B5" s="1772"/>
      <c r="C5" s="1811"/>
      <c r="D5" s="983"/>
      <c r="E5" s="1754"/>
      <c r="F5" s="1090"/>
      <c r="G5" s="1090"/>
      <c r="H5" s="1090"/>
      <c r="I5" s="983"/>
    </row>
    <row r="6" spans="1:10" s="38" customFormat="1" ht="32.25" customHeight="1" x14ac:dyDescent="0.2">
      <c r="A6" s="2106" t="s">
        <v>14</v>
      </c>
      <c r="B6" s="2101" t="s">
        <v>531</v>
      </c>
      <c r="C6" s="2102" t="s">
        <v>532</v>
      </c>
      <c r="D6" s="2103" t="s">
        <v>878</v>
      </c>
      <c r="E6" s="1884" t="s">
        <v>879</v>
      </c>
      <c r="F6" s="2091" t="s">
        <v>880</v>
      </c>
      <c r="G6" s="2092"/>
      <c r="H6" s="2092"/>
      <c r="I6" s="2092"/>
      <c r="J6" s="2093"/>
    </row>
    <row r="7" spans="1:10" s="38" customFormat="1" ht="36.75" customHeight="1" x14ac:dyDescent="0.2">
      <c r="A7" s="2106"/>
      <c r="B7" s="2101"/>
      <c r="C7" s="2102"/>
      <c r="D7" s="2104"/>
      <c r="E7" s="2094" t="s">
        <v>881</v>
      </c>
      <c r="F7" s="2096" t="s">
        <v>853</v>
      </c>
      <c r="G7" s="2097"/>
      <c r="H7" s="2098" t="s">
        <v>854</v>
      </c>
      <c r="I7" s="2099"/>
      <c r="J7" s="2100"/>
    </row>
    <row r="8" spans="1:10" s="38" customFormat="1" ht="102.75" customHeight="1" x14ac:dyDescent="0.2">
      <c r="A8" s="2106"/>
      <c r="B8" s="2101"/>
      <c r="C8" s="2102"/>
      <c r="D8" s="2105"/>
      <c r="E8" s="2095"/>
      <c r="F8" s="1885" t="s">
        <v>882</v>
      </c>
      <c r="G8" s="1566" t="s">
        <v>859</v>
      </c>
      <c r="H8" s="1885" t="s">
        <v>883</v>
      </c>
      <c r="I8" s="1885" t="s">
        <v>576</v>
      </c>
      <c r="J8" s="1566" t="s">
        <v>884</v>
      </c>
    </row>
    <row r="9" spans="1:10" s="1841" customFormat="1" ht="22.5" customHeight="1" x14ac:dyDescent="0.25">
      <c r="A9" s="1835">
        <v>1</v>
      </c>
      <c r="B9" s="1836" t="s">
        <v>533</v>
      </c>
      <c r="C9" s="1837" t="s">
        <v>366</v>
      </c>
      <c r="D9" s="1838">
        <f>D10+D16+D17+D20</f>
        <v>169</v>
      </c>
      <c r="E9" s="1838">
        <f>E10+E16+E17+E20</f>
        <v>155</v>
      </c>
      <c r="F9" s="1838">
        <f>F10+F16+F17+F20</f>
        <v>159</v>
      </c>
      <c r="G9" s="1113">
        <f t="shared" ref="G9:G33" si="0">F9/E9*100</f>
        <v>102.58064516129033</v>
      </c>
      <c r="H9" s="1838">
        <f>H10+H16+H17+H20</f>
        <v>159</v>
      </c>
      <c r="I9" s="1839">
        <f t="shared" ref="I9:I33" si="1">H9/E9*100</f>
        <v>102.58064516129033</v>
      </c>
      <c r="J9" s="1840">
        <f>H9/D9*100-100</f>
        <v>-5.9171597633136059</v>
      </c>
    </row>
    <row r="10" spans="1:10" s="38" customFormat="1" ht="21.75" customHeight="1" x14ac:dyDescent="0.2">
      <c r="A10" s="984" t="s">
        <v>534</v>
      </c>
      <c r="B10" s="985" t="s">
        <v>535</v>
      </c>
      <c r="C10" s="1812" t="s">
        <v>535</v>
      </c>
      <c r="D10" s="1396">
        <f>SUM(D11:D15)</f>
        <v>16</v>
      </c>
      <c r="E10" s="1396">
        <f>SUM(E11:E15)</f>
        <v>15</v>
      </c>
      <c r="F10" s="1396">
        <f>SUM(F11:F15)</f>
        <v>16</v>
      </c>
      <c r="G10" s="1113">
        <f t="shared" si="0"/>
        <v>106.66666666666667</v>
      </c>
      <c r="H10" s="1396">
        <f>SUM(H11:H15)</f>
        <v>16</v>
      </c>
      <c r="I10" s="1755">
        <f>H10/E10*100</f>
        <v>106.66666666666667</v>
      </c>
      <c r="J10" s="1392">
        <f>H10/D10*100-100</f>
        <v>0</v>
      </c>
    </row>
    <row r="11" spans="1:10" s="38" customFormat="1" ht="21.75" customHeight="1" x14ac:dyDescent="0.2">
      <c r="A11" s="984"/>
      <c r="B11" s="985" t="s">
        <v>536</v>
      </c>
      <c r="C11" s="1812" t="s">
        <v>535</v>
      </c>
      <c r="D11" s="1773">
        <v>5</v>
      </c>
      <c r="E11" s="1396">
        <v>5</v>
      </c>
      <c r="F11" s="1112">
        <v>5</v>
      </c>
      <c r="G11" s="1113">
        <f t="shared" si="0"/>
        <v>100</v>
      </c>
      <c r="H11" s="1112">
        <v>5</v>
      </c>
      <c r="I11" s="1755">
        <f t="shared" si="1"/>
        <v>100</v>
      </c>
      <c r="J11" s="1392">
        <f t="shared" ref="J11:J44" si="2">H11/D11*100-100</f>
        <v>0</v>
      </c>
    </row>
    <row r="12" spans="1:10" s="38" customFormat="1" ht="21.75" customHeight="1" x14ac:dyDescent="0.2">
      <c r="A12" s="984"/>
      <c r="B12" s="985" t="s">
        <v>885</v>
      </c>
      <c r="C12" s="1812" t="s">
        <v>886</v>
      </c>
      <c r="D12" s="1773">
        <v>6</v>
      </c>
      <c r="E12" s="1396">
        <v>6</v>
      </c>
      <c r="F12" s="1112">
        <v>6</v>
      </c>
      <c r="G12" s="1113"/>
      <c r="H12" s="1112">
        <v>6</v>
      </c>
      <c r="I12" s="1755"/>
      <c r="J12" s="1392"/>
    </row>
    <row r="13" spans="1:10" s="38" customFormat="1" ht="21.75" customHeight="1" x14ac:dyDescent="0.2">
      <c r="A13" s="984"/>
      <c r="B13" s="985" t="s">
        <v>887</v>
      </c>
      <c r="C13" s="1812" t="s">
        <v>535</v>
      </c>
      <c r="D13" s="1773">
        <v>3</v>
      </c>
      <c r="E13" s="1396">
        <v>3</v>
      </c>
      <c r="F13" s="1112">
        <v>3</v>
      </c>
      <c r="G13" s="1113">
        <f t="shared" si="0"/>
        <v>100</v>
      </c>
      <c r="H13" s="1112">
        <v>3</v>
      </c>
      <c r="I13" s="1755">
        <f t="shared" si="1"/>
        <v>100</v>
      </c>
      <c r="J13" s="1392">
        <f t="shared" si="2"/>
        <v>0</v>
      </c>
    </row>
    <row r="14" spans="1:10" s="38" customFormat="1" ht="21.75" customHeight="1" x14ac:dyDescent="0.2">
      <c r="A14" s="984"/>
      <c r="B14" s="1834" t="s">
        <v>867</v>
      </c>
      <c r="C14" s="1812" t="s">
        <v>535</v>
      </c>
      <c r="D14" s="1773">
        <v>1</v>
      </c>
      <c r="E14" s="1396"/>
      <c r="F14" s="1112">
        <v>1</v>
      </c>
      <c r="G14" s="1113"/>
      <c r="H14" s="1112">
        <v>1</v>
      </c>
      <c r="I14" s="1755"/>
      <c r="J14" s="1392">
        <f t="shared" si="2"/>
        <v>0</v>
      </c>
    </row>
    <row r="15" spans="1:10" s="38" customFormat="1" ht="21.75" customHeight="1" x14ac:dyDescent="0.2">
      <c r="A15" s="984"/>
      <c r="B15" s="985" t="s">
        <v>537</v>
      </c>
      <c r="C15" s="1812" t="s">
        <v>535</v>
      </c>
      <c r="D15" s="1773">
        <v>1</v>
      </c>
      <c r="E15" s="1396">
        <v>1</v>
      </c>
      <c r="F15" s="1112">
        <v>1</v>
      </c>
      <c r="G15" s="1113">
        <f t="shared" si="0"/>
        <v>100</v>
      </c>
      <c r="H15" s="1112">
        <v>1</v>
      </c>
      <c r="I15" s="1755">
        <f t="shared" si="1"/>
        <v>100</v>
      </c>
      <c r="J15" s="1392">
        <f t="shared" si="2"/>
        <v>0</v>
      </c>
    </row>
    <row r="16" spans="1:10" s="38" customFormat="1" ht="21.75" customHeight="1" x14ac:dyDescent="0.2">
      <c r="A16" s="984" t="s">
        <v>538</v>
      </c>
      <c r="B16" s="985" t="s">
        <v>539</v>
      </c>
      <c r="C16" s="1812" t="s">
        <v>376</v>
      </c>
      <c r="D16" s="1773">
        <v>9</v>
      </c>
      <c r="E16" s="1396">
        <v>9</v>
      </c>
      <c r="F16" s="1112">
        <v>9</v>
      </c>
      <c r="G16" s="1113">
        <f t="shared" si="0"/>
        <v>100</v>
      </c>
      <c r="H16" s="1112">
        <f t="shared" ref="H16:H21" si="3">F16</f>
        <v>9</v>
      </c>
      <c r="I16" s="1755">
        <f t="shared" si="1"/>
        <v>100</v>
      </c>
      <c r="J16" s="1392">
        <f t="shared" si="2"/>
        <v>0</v>
      </c>
    </row>
    <row r="17" spans="1:10" s="38" customFormat="1" ht="21.75" customHeight="1" x14ac:dyDescent="0.2">
      <c r="A17" s="984" t="s">
        <v>540</v>
      </c>
      <c r="B17" s="985" t="s">
        <v>541</v>
      </c>
      <c r="C17" s="1812" t="s">
        <v>542</v>
      </c>
      <c r="D17" s="1396">
        <f>D18+D19</f>
        <v>141</v>
      </c>
      <c r="E17" s="1396">
        <f>E18+E19</f>
        <v>129</v>
      </c>
      <c r="F17" s="1396">
        <f>F18+F19</f>
        <v>132</v>
      </c>
      <c r="G17" s="1113">
        <f t="shared" si="0"/>
        <v>102.32558139534885</v>
      </c>
      <c r="H17" s="1112">
        <f>F17</f>
        <v>132</v>
      </c>
      <c r="I17" s="1755">
        <f t="shared" si="1"/>
        <v>102.32558139534885</v>
      </c>
      <c r="J17" s="1392">
        <f t="shared" si="2"/>
        <v>-6.3829787234042499</v>
      </c>
    </row>
    <row r="18" spans="1:10" s="38" customFormat="1" ht="21.75" customHeight="1" x14ac:dyDescent="0.2">
      <c r="A18" s="984"/>
      <c r="B18" s="985" t="s">
        <v>543</v>
      </c>
      <c r="C18" s="1812" t="s">
        <v>542</v>
      </c>
      <c r="D18" s="1773">
        <v>12</v>
      </c>
      <c r="E18" s="1396">
        <v>14</v>
      </c>
      <c r="F18" s="1112">
        <v>12</v>
      </c>
      <c r="G18" s="1113">
        <f t="shared" si="0"/>
        <v>85.714285714285708</v>
      </c>
      <c r="H18" s="1112">
        <f t="shared" si="3"/>
        <v>12</v>
      </c>
      <c r="I18" s="1755">
        <f t="shared" si="1"/>
        <v>85.714285714285708</v>
      </c>
      <c r="J18" s="1392">
        <f t="shared" si="2"/>
        <v>0</v>
      </c>
    </row>
    <row r="19" spans="1:10" s="38" customFormat="1" ht="21.75" customHeight="1" x14ac:dyDescent="0.2">
      <c r="A19" s="984"/>
      <c r="B19" s="985" t="s">
        <v>544</v>
      </c>
      <c r="C19" s="1812" t="s">
        <v>542</v>
      </c>
      <c r="D19" s="1773">
        <v>129</v>
      </c>
      <c r="E19" s="1396">
        <v>115</v>
      </c>
      <c r="F19" s="1112">
        <v>120</v>
      </c>
      <c r="G19" s="1113">
        <f>F19/E19*100</f>
        <v>104.34782608695652</v>
      </c>
      <c r="H19" s="1112">
        <f t="shared" si="3"/>
        <v>120</v>
      </c>
      <c r="I19" s="1755">
        <f>H19/E19*100</f>
        <v>104.34782608695652</v>
      </c>
      <c r="J19" s="1392">
        <f t="shared" si="2"/>
        <v>-6.9767441860465169</v>
      </c>
    </row>
    <row r="20" spans="1:10" s="38" customFormat="1" ht="21.75" customHeight="1" x14ac:dyDescent="0.2">
      <c r="A20" s="984" t="s">
        <v>545</v>
      </c>
      <c r="B20" s="985" t="s">
        <v>546</v>
      </c>
      <c r="C20" s="1812" t="s">
        <v>542</v>
      </c>
      <c r="D20" s="1773">
        <v>3</v>
      </c>
      <c r="E20" s="1396">
        <v>2</v>
      </c>
      <c r="F20" s="1112">
        <v>2</v>
      </c>
      <c r="G20" s="1113">
        <f t="shared" si="0"/>
        <v>100</v>
      </c>
      <c r="H20" s="1112">
        <f t="shared" si="3"/>
        <v>2</v>
      </c>
      <c r="I20" s="1755">
        <f t="shared" si="1"/>
        <v>100</v>
      </c>
      <c r="J20" s="1392">
        <f t="shared" si="2"/>
        <v>-33.333333333333343</v>
      </c>
    </row>
    <row r="21" spans="1:10" s="38" customFormat="1" ht="21.75" customHeight="1" x14ac:dyDescent="0.2">
      <c r="A21" s="984">
        <v>2</v>
      </c>
      <c r="B21" s="1774" t="s">
        <v>547</v>
      </c>
      <c r="C21" s="1813" t="s">
        <v>548</v>
      </c>
      <c r="D21" s="1775">
        <v>130</v>
      </c>
      <c r="E21" s="1396">
        <v>130</v>
      </c>
      <c r="F21" s="1396">
        <v>130</v>
      </c>
      <c r="G21" s="1113">
        <f t="shared" si="0"/>
        <v>100</v>
      </c>
      <c r="H21" s="1396">
        <f t="shared" si="3"/>
        <v>130</v>
      </c>
      <c r="I21" s="1755">
        <f t="shared" si="1"/>
        <v>100</v>
      </c>
      <c r="J21" s="1392">
        <f t="shared" si="2"/>
        <v>0</v>
      </c>
    </row>
    <row r="22" spans="1:10" s="38" customFormat="1" ht="21.75" customHeight="1" x14ac:dyDescent="0.2">
      <c r="A22" s="984">
        <v>3</v>
      </c>
      <c r="B22" s="1861" t="s">
        <v>549</v>
      </c>
      <c r="C22" s="1812" t="s">
        <v>550</v>
      </c>
      <c r="D22" s="1773">
        <v>8.3000000000000007</v>
      </c>
      <c r="E22" s="1230">
        <v>8.5</v>
      </c>
      <c r="F22" s="1230">
        <f t="shared" ref="F22:F33" si="4">E22</f>
        <v>8.5</v>
      </c>
      <c r="G22" s="1113">
        <f t="shared" si="0"/>
        <v>100</v>
      </c>
      <c r="H22" s="1230">
        <f>E22</f>
        <v>8.5</v>
      </c>
      <c r="I22" s="1755">
        <f t="shared" si="1"/>
        <v>100</v>
      </c>
      <c r="J22" s="1392">
        <f t="shared" si="2"/>
        <v>2.4096385542168548</v>
      </c>
    </row>
    <row r="23" spans="1:10" s="38" customFormat="1" ht="21.75" customHeight="1" x14ac:dyDescent="0.2">
      <c r="A23" s="984">
        <v>4</v>
      </c>
      <c r="B23" s="985" t="s">
        <v>116</v>
      </c>
      <c r="C23" s="1812" t="s">
        <v>551</v>
      </c>
      <c r="D23" s="1776">
        <f>D24+D29</f>
        <v>3309</v>
      </c>
      <c r="E23" s="1777">
        <f>E24+E29</f>
        <v>3260</v>
      </c>
      <c r="F23" s="1776">
        <f>F24+F29</f>
        <v>3260</v>
      </c>
      <c r="G23" s="1778">
        <f t="shared" si="0"/>
        <v>100</v>
      </c>
      <c r="H23" s="1776">
        <f>H24+H29</f>
        <v>3260</v>
      </c>
      <c r="I23" s="1779">
        <f t="shared" si="1"/>
        <v>100</v>
      </c>
      <c r="J23" s="1392">
        <f t="shared" si="2"/>
        <v>-1.480809912360229</v>
      </c>
    </row>
    <row r="24" spans="1:10" s="38" customFormat="1" ht="21.75" customHeight="1" x14ac:dyDescent="0.2">
      <c r="A24" s="984" t="s">
        <v>552</v>
      </c>
      <c r="B24" s="985" t="s">
        <v>553</v>
      </c>
      <c r="C24" s="1812" t="s">
        <v>551</v>
      </c>
      <c r="D24" s="1123">
        <v>2570</v>
      </c>
      <c r="E24" s="1780">
        <f>E25+E26+E27+E28</f>
        <v>2570</v>
      </c>
      <c r="F24" s="1112">
        <f t="shared" si="4"/>
        <v>2570</v>
      </c>
      <c r="G24" s="1113">
        <f>F24/E24*100</f>
        <v>100</v>
      </c>
      <c r="H24" s="1886">
        <f>SUM(H25:H28)</f>
        <v>2570</v>
      </c>
      <c r="I24" s="1755">
        <f t="shared" si="1"/>
        <v>100</v>
      </c>
      <c r="J24" s="1392">
        <f t="shared" si="2"/>
        <v>0</v>
      </c>
    </row>
    <row r="25" spans="1:10" s="38" customFormat="1" ht="21.75" customHeight="1" x14ac:dyDescent="0.2">
      <c r="A25" s="984"/>
      <c r="B25" s="985" t="s">
        <v>554</v>
      </c>
      <c r="C25" s="1812" t="s">
        <v>551</v>
      </c>
      <c r="D25" s="1123">
        <v>1280</v>
      </c>
      <c r="E25" s="1396">
        <v>1250</v>
      </c>
      <c r="F25" s="1112">
        <f t="shared" si="4"/>
        <v>1250</v>
      </c>
      <c r="G25" s="1113">
        <f t="shared" si="0"/>
        <v>100</v>
      </c>
      <c r="H25" s="1886">
        <f>F25</f>
        <v>1250</v>
      </c>
      <c r="I25" s="1755">
        <f t="shared" si="1"/>
        <v>100</v>
      </c>
      <c r="J25" s="1392">
        <f t="shared" si="2"/>
        <v>-2.34375</v>
      </c>
    </row>
    <row r="26" spans="1:10" s="38" customFormat="1" ht="21.75" customHeight="1" x14ac:dyDescent="0.2">
      <c r="A26" s="984"/>
      <c r="B26" s="985" t="s">
        <v>555</v>
      </c>
      <c r="C26" s="1812" t="s">
        <v>551</v>
      </c>
      <c r="D26" s="1123">
        <v>100</v>
      </c>
      <c r="E26" s="1396">
        <v>100</v>
      </c>
      <c r="F26" s="1112">
        <f t="shared" si="4"/>
        <v>100</v>
      </c>
      <c r="G26" s="1113">
        <f t="shared" si="0"/>
        <v>100</v>
      </c>
      <c r="H26" s="1112">
        <f t="shared" ref="H26:H32" si="5">F26</f>
        <v>100</v>
      </c>
      <c r="I26" s="1755">
        <f t="shared" si="1"/>
        <v>100</v>
      </c>
      <c r="J26" s="1392">
        <f t="shared" si="2"/>
        <v>0</v>
      </c>
    </row>
    <row r="27" spans="1:10" s="38" customFormat="1" ht="21.75" customHeight="1" x14ac:dyDescent="0.2">
      <c r="A27" s="984"/>
      <c r="B27" s="985" t="s">
        <v>888</v>
      </c>
      <c r="C27" s="1812" t="s">
        <v>551</v>
      </c>
      <c r="D27" s="1123">
        <v>1000</v>
      </c>
      <c r="E27" s="1396">
        <v>1030</v>
      </c>
      <c r="F27" s="1112">
        <f t="shared" si="4"/>
        <v>1030</v>
      </c>
      <c r="G27" s="1113">
        <f t="shared" si="0"/>
        <v>100</v>
      </c>
      <c r="H27" s="1112">
        <f t="shared" si="5"/>
        <v>1030</v>
      </c>
      <c r="I27" s="1755">
        <f t="shared" si="1"/>
        <v>100</v>
      </c>
      <c r="J27" s="1392">
        <f t="shared" si="2"/>
        <v>3</v>
      </c>
    </row>
    <row r="28" spans="1:10" s="38" customFormat="1" ht="21.75" customHeight="1" x14ac:dyDescent="0.2">
      <c r="A28" s="984"/>
      <c r="B28" s="985" t="s">
        <v>855</v>
      </c>
      <c r="C28" s="1812" t="s">
        <v>551</v>
      </c>
      <c r="D28" s="1773">
        <v>190</v>
      </c>
      <c r="E28" s="1396">
        <v>190</v>
      </c>
      <c r="F28" s="1112">
        <f t="shared" si="4"/>
        <v>190</v>
      </c>
      <c r="G28" s="1113">
        <f t="shared" si="0"/>
        <v>100</v>
      </c>
      <c r="H28" s="1112">
        <f t="shared" si="5"/>
        <v>190</v>
      </c>
      <c r="I28" s="1755">
        <f t="shared" si="1"/>
        <v>100</v>
      </c>
      <c r="J28" s="1392">
        <f t="shared" si="2"/>
        <v>0</v>
      </c>
    </row>
    <row r="29" spans="1:10" s="38" customFormat="1" ht="21.75" customHeight="1" x14ac:dyDescent="0.2">
      <c r="A29" s="984" t="s">
        <v>556</v>
      </c>
      <c r="B29" s="985" t="s">
        <v>557</v>
      </c>
      <c r="C29" s="1812" t="s">
        <v>551</v>
      </c>
      <c r="D29" s="1773">
        <v>739</v>
      </c>
      <c r="E29" s="1781">
        <f>E30+E31+E32</f>
        <v>690</v>
      </c>
      <c r="F29" s="1887">
        <f>F30+F31+F32</f>
        <v>690</v>
      </c>
      <c r="G29" s="1113">
        <f t="shared" si="0"/>
        <v>100</v>
      </c>
      <c r="H29" s="1112">
        <f t="shared" si="5"/>
        <v>690</v>
      </c>
      <c r="I29" s="1755">
        <f t="shared" si="1"/>
        <v>100</v>
      </c>
      <c r="J29" s="1392">
        <f t="shared" si="2"/>
        <v>-6.6305818673883579</v>
      </c>
    </row>
    <row r="30" spans="1:10" s="38" customFormat="1" ht="21.75" customHeight="1" x14ac:dyDescent="0.2">
      <c r="A30" s="984"/>
      <c r="B30" s="985" t="s">
        <v>558</v>
      </c>
      <c r="C30" s="1812" t="s">
        <v>551</v>
      </c>
      <c r="D30" s="1773">
        <v>60</v>
      </c>
      <c r="E30" s="1396">
        <v>70</v>
      </c>
      <c r="F30" s="1112">
        <f t="shared" si="4"/>
        <v>70</v>
      </c>
      <c r="G30" s="1113">
        <f t="shared" si="0"/>
        <v>100</v>
      </c>
      <c r="H30" s="1112">
        <f t="shared" si="5"/>
        <v>70</v>
      </c>
      <c r="I30" s="1755">
        <f t="shared" si="1"/>
        <v>100</v>
      </c>
      <c r="J30" s="1392">
        <f t="shared" si="2"/>
        <v>16.666666666666671</v>
      </c>
    </row>
    <row r="31" spans="1:10" s="38" customFormat="1" ht="21.75" customHeight="1" x14ac:dyDescent="0.2">
      <c r="A31" s="984"/>
      <c r="B31" s="985" t="s">
        <v>559</v>
      </c>
      <c r="C31" s="1812" t="s">
        <v>551</v>
      </c>
      <c r="D31" s="1773">
        <v>645</v>
      </c>
      <c r="E31" s="1396">
        <v>590</v>
      </c>
      <c r="F31" s="1112">
        <f t="shared" si="4"/>
        <v>590</v>
      </c>
      <c r="G31" s="1113">
        <f t="shared" si="0"/>
        <v>100</v>
      </c>
      <c r="H31" s="1112">
        <f t="shared" si="5"/>
        <v>590</v>
      </c>
      <c r="I31" s="1755">
        <f t="shared" si="1"/>
        <v>100</v>
      </c>
      <c r="J31" s="1392">
        <f t="shared" si="2"/>
        <v>-8.5271317829457445</v>
      </c>
    </row>
    <row r="32" spans="1:10" s="38" customFormat="1" ht="21.75" customHeight="1" x14ac:dyDescent="0.2">
      <c r="A32" s="1888"/>
      <c r="B32" s="1889" t="s">
        <v>560</v>
      </c>
      <c r="C32" s="1890" t="s">
        <v>551</v>
      </c>
      <c r="D32" s="1891">
        <v>34</v>
      </c>
      <c r="E32" s="1892">
        <v>30</v>
      </c>
      <c r="F32" s="1893">
        <v>30</v>
      </c>
      <c r="G32" s="1894">
        <f t="shared" si="0"/>
        <v>100</v>
      </c>
      <c r="H32" s="1893">
        <f t="shared" si="5"/>
        <v>30</v>
      </c>
      <c r="I32" s="1895">
        <f t="shared" si="1"/>
        <v>100</v>
      </c>
      <c r="J32" s="1636">
        <f t="shared" si="2"/>
        <v>-11.764705882352942</v>
      </c>
    </row>
    <row r="33" spans="1:13" s="38" customFormat="1" ht="22.5" customHeight="1" x14ac:dyDescent="0.2">
      <c r="A33" s="1896">
        <v>5</v>
      </c>
      <c r="B33" s="1897" t="s">
        <v>561</v>
      </c>
      <c r="C33" s="1898" t="s">
        <v>551</v>
      </c>
      <c r="D33" s="1899">
        <v>32.700000000000003</v>
      </c>
      <c r="E33" s="1786">
        <v>34.200000000000003</v>
      </c>
      <c r="F33" s="1900">
        <f t="shared" si="4"/>
        <v>34.200000000000003</v>
      </c>
      <c r="G33" s="1900">
        <f t="shared" si="0"/>
        <v>100</v>
      </c>
      <c r="H33" s="1900">
        <f>F33</f>
        <v>34.200000000000003</v>
      </c>
      <c r="I33" s="1901">
        <f t="shared" si="1"/>
        <v>100</v>
      </c>
      <c r="J33" s="1902">
        <f t="shared" si="2"/>
        <v>4.5871559633027488</v>
      </c>
    </row>
    <row r="34" spans="1:13" s="1092" customFormat="1" ht="22.5" customHeight="1" x14ac:dyDescent="0.2">
      <c r="A34" s="984">
        <v>6</v>
      </c>
      <c r="B34" s="1091" t="s">
        <v>562</v>
      </c>
      <c r="C34" s="1812" t="s">
        <v>563</v>
      </c>
      <c r="D34" s="1782">
        <v>0.2</v>
      </c>
      <c r="E34" s="1230">
        <v>0.2</v>
      </c>
      <c r="F34" s="2084" t="s">
        <v>889</v>
      </c>
      <c r="G34" s="2085"/>
      <c r="H34" s="2085"/>
      <c r="I34" s="2086"/>
      <c r="J34" s="1392"/>
      <c r="K34" s="38"/>
      <c r="L34" s="38"/>
      <c r="M34" s="38"/>
    </row>
    <row r="35" spans="1:13" s="1698" customFormat="1" ht="32.25" customHeight="1" x14ac:dyDescent="0.2">
      <c r="A35" s="984">
        <v>7</v>
      </c>
      <c r="B35" s="1696" t="s">
        <v>856</v>
      </c>
      <c r="C35" s="1814" t="s">
        <v>0</v>
      </c>
      <c r="D35" s="1783">
        <v>13.5</v>
      </c>
      <c r="E35" s="1756">
        <v>13</v>
      </c>
      <c r="F35" s="1230">
        <f>E35</f>
        <v>13</v>
      </c>
      <c r="G35" s="1784">
        <f>F35/E35*100</f>
        <v>100</v>
      </c>
      <c r="H35" s="1230">
        <f>F35</f>
        <v>13</v>
      </c>
      <c r="I35" s="1567">
        <f>H35/E35*100</f>
        <v>100</v>
      </c>
      <c r="J35" s="1697">
        <f t="shared" si="2"/>
        <v>-3.7037037037037095</v>
      </c>
    </row>
    <row r="36" spans="1:13" s="1698" customFormat="1" ht="34.5" customHeight="1" x14ac:dyDescent="0.2">
      <c r="A36" s="984"/>
      <c r="B36" s="1785" t="s">
        <v>857</v>
      </c>
      <c r="C36" s="1814" t="s">
        <v>0</v>
      </c>
      <c r="D36" s="1903">
        <v>24</v>
      </c>
      <c r="E36" s="1756">
        <v>24</v>
      </c>
      <c r="F36" s="1786">
        <v>24</v>
      </c>
      <c r="G36" s="1784">
        <f>F36/E36*100</f>
        <v>100</v>
      </c>
      <c r="H36" s="1786">
        <f>F36</f>
        <v>24</v>
      </c>
      <c r="I36" s="1567">
        <f>H36/E36*100</f>
        <v>100</v>
      </c>
      <c r="J36" s="1697">
        <f t="shared" si="2"/>
        <v>0</v>
      </c>
    </row>
    <row r="37" spans="1:13" s="1094" customFormat="1" ht="22.5" customHeight="1" x14ac:dyDescent="0.2">
      <c r="A37" s="1725">
        <v>8</v>
      </c>
      <c r="B37" s="1787" t="s">
        <v>564</v>
      </c>
      <c r="C37" s="1815" t="s">
        <v>0</v>
      </c>
      <c r="D37" s="1788">
        <v>12.4</v>
      </c>
      <c r="E37" s="1757" t="s">
        <v>617</v>
      </c>
      <c r="F37" s="1784">
        <v>80.400000000000006</v>
      </c>
      <c r="G37" s="1784">
        <f>F37/95*100</f>
        <v>84.631578947368425</v>
      </c>
      <c r="H37" s="2056">
        <f>'BC TH 03T (PL 2)'!F68</f>
        <v>20.150684931506849</v>
      </c>
      <c r="I37" s="1755">
        <f>H37/95*100</f>
        <v>21.211247296322998</v>
      </c>
      <c r="J37" s="1392">
        <f t="shared" si="2"/>
        <v>62.505523641184254</v>
      </c>
      <c r="K37" s="1093"/>
      <c r="L37" s="1093"/>
      <c r="M37" s="1093"/>
    </row>
    <row r="38" spans="1:13" s="1092" customFormat="1" ht="22.5" customHeight="1" x14ac:dyDescent="0.2">
      <c r="A38" s="984">
        <v>9</v>
      </c>
      <c r="B38" s="985" t="s">
        <v>566</v>
      </c>
      <c r="C38" s="1812" t="s">
        <v>563</v>
      </c>
      <c r="D38" s="1789">
        <v>3.4</v>
      </c>
      <c r="E38" s="1758" t="s">
        <v>567</v>
      </c>
      <c r="F38" s="1790"/>
      <c r="G38" s="1791"/>
      <c r="H38" s="2057">
        <f>'BVSK tre em '!O14</f>
        <v>1.7717930545712259</v>
      </c>
      <c r="I38" s="1567">
        <f>H38/8*100</f>
        <v>22.147413182140323</v>
      </c>
      <c r="J38" s="1392">
        <f t="shared" si="2"/>
        <v>-47.888439571434525</v>
      </c>
      <c r="K38" s="38"/>
      <c r="L38" s="38"/>
      <c r="M38" s="38"/>
    </row>
    <row r="39" spans="1:13" s="1092" customFormat="1" ht="22.5" customHeight="1" x14ac:dyDescent="0.2">
      <c r="A39" s="984">
        <v>10</v>
      </c>
      <c r="B39" s="985" t="s">
        <v>568</v>
      </c>
      <c r="C39" s="1812" t="s">
        <v>563</v>
      </c>
      <c r="D39" s="1792">
        <v>4.0999999999999996</v>
      </c>
      <c r="E39" s="1758" t="s">
        <v>818</v>
      </c>
      <c r="F39" s="1790"/>
      <c r="G39" s="1791"/>
      <c r="H39" s="2057">
        <f>'BVSK tre em '!Q14</f>
        <v>3.5435861091424519</v>
      </c>
      <c r="I39" s="1567">
        <f>H39/10*100</f>
        <v>35.43586109142452</v>
      </c>
      <c r="J39" s="1392">
        <f t="shared" si="2"/>
        <v>-13.57107050872068</v>
      </c>
      <c r="K39" s="38"/>
      <c r="L39" s="38"/>
      <c r="M39" s="38"/>
    </row>
    <row r="40" spans="1:13" s="1094" customFormat="1" ht="22.5" customHeight="1" x14ac:dyDescent="0.2">
      <c r="A40" s="1725">
        <v>11</v>
      </c>
      <c r="B40" s="1095" t="s">
        <v>570</v>
      </c>
      <c r="C40" s="1815"/>
      <c r="D40" s="1793"/>
      <c r="E40" s="1757"/>
      <c r="F40" s="1097"/>
      <c r="G40" s="1097"/>
      <c r="H40" s="2058"/>
      <c r="I40" s="1794"/>
      <c r="J40" s="1392"/>
      <c r="K40" s="1093"/>
      <c r="L40" s="1093"/>
      <c r="M40" s="1093"/>
    </row>
    <row r="41" spans="1:13" s="1094" customFormat="1" ht="22.5" customHeight="1" x14ac:dyDescent="0.2">
      <c r="A41" s="1725"/>
      <c r="B41" s="1095" t="s">
        <v>571</v>
      </c>
      <c r="C41" s="1815" t="s">
        <v>0</v>
      </c>
      <c r="D41" s="1788">
        <f>'BC TH 03T (PL 2)'!G186</f>
        <v>77.5234375</v>
      </c>
      <c r="E41" s="1466">
        <v>100</v>
      </c>
      <c r="F41" s="1567"/>
      <c r="G41" s="1795"/>
      <c r="H41" s="2058">
        <f>'Dieu tri '!C49</f>
        <v>83.431208791208789</v>
      </c>
      <c r="I41" s="1096">
        <f>H41/E41*100</f>
        <v>83.431208791208789</v>
      </c>
      <c r="J41" s="1392">
        <f t="shared" si="2"/>
        <v>7.6206260735133071</v>
      </c>
      <c r="K41" s="1093"/>
      <c r="L41" s="1093"/>
      <c r="M41" s="1093"/>
    </row>
    <row r="42" spans="1:13" s="1094" customFormat="1" ht="22.5" customHeight="1" x14ac:dyDescent="0.2">
      <c r="A42" s="1725"/>
      <c r="B42" s="1095" t="s">
        <v>572</v>
      </c>
      <c r="C42" s="1815" t="s">
        <v>0</v>
      </c>
      <c r="D42" s="1788">
        <f>'BC TH 03T (PL 2)'!G187</f>
        <v>78.686666666666667</v>
      </c>
      <c r="E42" s="1466">
        <v>95</v>
      </c>
      <c r="F42" s="1567"/>
      <c r="G42" s="1795"/>
      <c r="H42" s="2058">
        <f>'Dieu tri '!C50</f>
        <v>99.025925530779901</v>
      </c>
      <c r="I42" s="1795">
        <f>H42/E42*100</f>
        <v>104.23781634818936</v>
      </c>
      <c r="J42" s="1392">
        <f t="shared" si="2"/>
        <v>25.848418449690641</v>
      </c>
      <c r="K42" s="1093"/>
      <c r="L42" s="1093"/>
      <c r="M42" s="1093"/>
    </row>
    <row r="43" spans="1:13" s="1094" customFormat="1" ht="22.5" customHeight="1" x14ac:dyDescent="0.2">
      <c r="A43" s="1725">
        <v>12</v>
      </c>
      <c r="B43" s="1095" t="s">
        <v>573</v>
      </c>
      <c r="C43" s="1796" t="s">
        <v>858</v>
      </c>
      <c r="D43" s="1816">
        <f>'BC TH 03T (PL 2)'!G150</f>
        <v>317976</v>
      </c>
      <c r="E43" s="1817">
        <v>1465000</v>
      </c>
      <c r="F43" s="1818">
        <f>H43-223179</f>
        <v>98156</v>
      </c>
      <c r="G43" s="1795">
        <f>F43/E43*100</f>
        <v>6.7000682593856649</v>
      </c>
      <c r="H43" s="1846">
        <f>'Dieu tri '!C10</f>
        <v>321335</v>
      </c>
      <c r="I43" s="1795">
        <f>H43/E43*100</f>
        <v>21.934129692832766</v>
      </c>
      <c r="J43" s="1392">
        <f t="shared" si="2"/>
        <v>1.0563690341409426</v>
      </c>
      <c r="K43" s="1093"/>
      <c r="L43" s="1093"/>
      <c r="M43" s="1093"/>
    </row>
    <row r="44" spans="1:13" s="38" customFormat="1" ht="38.25" customHeight="1" x14ac:dyDescent="0.2">
      <c r="A44" s="984">
        <v>13</v>
      </c>
      <c r="B44" s="1091" t="s">
        <v>574</v>
      </c>
      <c r="C44" s="1819" t="s">
        <v>365</v>
      </c>
      <c r="D44" s="1797">
        <v>105</v>
      </c>
      <c r="E44" s="1396">
        <v>121</v>
      </c>
      <c r="F44" s="1798">
        <v>114</v>
      </c>
      <c r="G44" s="1795">
        <f>F44/E44*100</f>
        <v>94.214876033057848</v>
      </c>
      <c r="H44" s="1389">
        <v>114</v>
      </c>
      <c r="I44" s="1795">
        <f>H44/E44*100</f>
        <v>94.214876033057848</v>
      </c>
      <c r="J44" s="1392">
        <f t="shared" si="2"/>
        <v>8.5714285714285694</v>
      </c>
    </row>
    <row r="45" spans="1:13" ht="36" customHeight="1" x14ac:dyDescent="0.2">
      <c r="A45" s="1799">
        <v>14</v>
      </c>
      <c r="B45" s="1463" t="s">
        <v>783</v>
      </c>
      <c r="C45" s="1819" t="s">
        <v>0</v>
      </c>
      <c r="D45" s="2087" t="s">
        <v>631</v>
      </c>
      <c r="E45" s="2088"/>
      <c r="F45" s="2088"/>
      <c r="G45" s="2088"/>
      <c r="H45" s="2089"/>
      <c r="I45" s="1795"/>
      <c r="J45" s="1392"/>
    </row>
    <row r="46" spans="1:13" ht="54" customHeight="1" x14ac:dyDescent="0.2">
      <c r="A46" s="1725">
        <v>15</v>
      </c>
      <c r="B46" s="1464" t="s">
        <v>784</v>
      </c>
      <c r="C46" s="1820" t="s">
        <v>0</v>
      </c>
      <c r="D46" s="1800">
        <v>93.1</v>
      </c>
      <c r="E46" s="1801" t="s">
        <v>786</v>
      </c>
      <c r="F46" s="1802"/>
      <c r="G46" s="1795">
        <f>F46/85*100</f>
        <v>0</v>
      </c>
      <c r="H46" s="1802">
        <v>95.3</v>
      </c>
      <c r="I46" s="1795">
        <f>H46/85*100</f>
        <v>112.11764705882352</v>
      </c>
      <c r="J46" s="1392">
        <f>H46/D46*100-100</f>
        <v>2.3630504833512305</v>
      </c>
    </row>
    <row r="47" spans="1:13" ht="45" customHeight="1" x14ac:dyDescent="0.2">
      <c r="A47" s="1803">
        <v>16</v>
      </c>
      <c r="B47" s="1804" t="s">
        <v>785</v>
      </c>
      <c r="C47" s="1821" t="s">
        <v>563</v>
      </c>
      <c r="D47" s="1805">
        <v>0</v>
      </c>
      <c r="E47" s="1806" t="s">
        <v>787</v>
      </c>
      <c r="F47" s="1807"/>
      <c r="G47" s="1808">
        <f>F47/7*100</f>
        <v>0</v>
      </c>
      <c r="H47" s="2055">
        <v>0.89</v>
      </c>
      <c r="I47" s="1808">
        <f>H47/7*100</f>
        <v>12.714285714285714</v>
      </c>
      <c r="J47" s="1636"/>
    </row>
    <row r="49" spans="6:8" x14ac:dyDescent="0.2">
      <c r="G49" s="1810">
        <f>G43+F43</f>
        <v>98162.700068259379</v>
      </c>
      <c r="H49" s="1484"/>
    </row>
    <row r="50" spans="6:8" x14ac:dyDescent="0.2">
      <c r="F50" s="1467"/>
      <c r="G50" s="1467"/>
    </row>
  </sheetData>
  <mergeCells count="14">
    <mergeCell ref="A1:J1"/>
    <mergeCell ref="A2:J2"/>
    <mergeCell ref="A3:J3"/>
    <mergeCell ref="F34:I34"/>
    <mergeCell ref="D45:H45"/>
    <mergeCell ref="A4:J4"/>
    <mergeCell ref="F6:J6"/>
    <mergeCell ref="E7:E8"/>
    <mergeCell ref="F7:G7"/>
    <mergeCell ref="H7:J7"/>
    <mergeCell ref="B6:B8"/>
    <mergeCell ref="C6:C8"/>
    <mergeCell ref="D6:D8"/>
    <mergeCell ref="A6:A8"/>
  </mergeCells>
  <pageMargins left="0.4" right="0.2" top="0.6" bottom="0.66" header="0.3" footer="0.3"/>
  <pageSetup paperSize="9" orientation="portrait" r:id="rId1"/>
  <headerFooter>
    <oddFooter>&amp;C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33"/>
  <sheetViews>
    <sheetView topLeftCell="A10" workbookViewId="0">
      <selection activeCell="F21" sqref="F21"/>
    </sheetView>
  </sheetViews>
  <sheetFormatPr defaultColWidth="6.375" defaultRowHeight="15" x14ac:dyDescent="0.2"/>
  <cols>
    <col min="1" max="1" width="4.875" style="55" customWidth="1"/>
    <col min="2" max="2" width="17.375" style="55" customWidth="1"/>
    <col min="3" max="4" width="7.125" style="55" customWidth="1"/>
    <col min="5" max="5" width="7.75" style="55" customWidth="1"/>
    <col min="6" max="6" width="5.875" style="55" customWidth="1"/>
    <col min="7" max="7" width="6.375" style="55" customWidth="1"/>
    <col min="8" max="8" width="7.625" style="55" customWidth="1"/>
    <col min="9" max="11" width="6.375" style="55" customWidth="1"/>
    <col min="12" max="12" width="7.25" style="55" customWidth="1"/>
    <col min="13" max="16384" width="6.375" style="55"/>
  </cols>
  <sheetData>
    <row r="1" spans="1:22" ht="27" customHeight="1" x14ac:dyDescent="0.25">
      <c r="A1" s="2423" t="s">
        <v>212</v>
      </c>
      <c r="B1" s="2423"/>
      <c r="C1" s="2423"/>
      <c r="D1" s="2423"/>
      <c r="E1" s="2423"/>
      <c r="F1" s="2423"/>
      <c r="G1" s="2423"/>
      <c r="H1" s="2423"/>
      <c r="I1" s="2423"/>
      <c r="J1" s="2423"/>
      <c r="K1" s="2423"/>
      <c r="L1" s="2423"/>
      <c r="M1" s="2423"/>
      <c r="N1" s="2423"/>
      <c r="O1" s="2423"/>
      <c r="P1" s="2423"/>
      <c r="Q1" s="2423"/>
      <c r="R1" s="2423"/>
    </row>
    <row r="2" spans="1:22" ht="21.75" customHeight="1" x14ac:dyDescent="0.2">
      <c r="C2" s="56"/>
    </row>
    <row r="3" spans="1:22" ht="32.25" customHeight="1" x14ac:dyDescent="0.2">
      <c r="A3" s="2424" t="s">
        <v>16</v>
      </c>
      <c r="B3" s="2422" t="s">
        <v>17</v>
      </c>
      <c r="C3" s="2424" t="s">
        <v>59</v>
      </c>
      <c r="D3" s="2424"/>
      <c r="E3" s="2424"/>
      <c r="F3" s="2424"/>
      <c r="G3" s="2424" t="s">
        <v>60</v>
      </c>
      <c r="H3" s="2424"/>
      <c r="I3" s="2424"/>
      <c r="J3" s="2424"/>
      <c r="K3" s="2424" t="s">
        <v>68</v>
      </c>
      <c r="L3" s="2424"/>
      <c r="M3" s="2424"/>
      <c r="N3" s="2424"/>
      <c r="O3" s="2424" t="s">
        <v>69</v>
      </c>
      <c r="P3" s="2424"/>
      <c r="Q3" s="2424"/>
      <c r="R3" s="2424"/>
    </row>
    <row r="4" spans="1:22" ht="45" x14ac:dyDescent="0.2">
      <c r="A4" s="2424"/>
      <c r="B4" s="2422"/>
      <c r="C4" s="173" t="s">
        <v>162</v>
      </c>
      <c r="D4" s="193" t="s">
        <v>208</v>
      </c>
      <c r="E4" s="193" t="s">
        <v>209</v>
      </c>
      <c r="F4" s="173" t="s">
        <v>22</v>
      </c>
      <c r="G4" s="173" t="s">
        <v>163</v>
      </c>
      <c r="H4" s="193" t="s">
        <v>208</v>
      </c>
      <c r="I4" s="193" t="s">
        <v>209</v>
      </c>
      <c r="J4" s="173" t="s">
        <v>22</v>
      </c>
      <c r="K4" s="173" t="s">
        <v>164</v>
      </c>
      <c r="L4" s="193" t="s">
        <v>208</v>
      </c>
      <c r="M4" s="193" t="s">
        <v>209</v>
      </c>
      <c r="N4" s="173" t="s">
        <v>22</v>
      </c>
      <c r="O4" s="173" t="s">
        <v>165</v>
      </c>
      <c r="P4" s="193" t="s">
        <v>208</v>
      </c>
      <c r="Q4" s="193" t="s">
        <v>209</v>
      </c>
      <c r="R4" s="173" t="s">
        <v>22</v>
      </c>
    </row>
    <row r="5" spans="1:22" ht="18" customHeight="1" x14ac:dyDescent="0.2">
      <c r="A5" s="207">
        <v>1</v>
      </c>
      <c r="B5" s="221" t="s">
        <v>39</v>
      </c>
      <c r="C5" s="119"/>
      <c r="D5" s="91">
        <v>0</v>
      </c>
      <c r="E5" s="120">
        <v>513</v>
      </c>
      <c r="F5" s="121"/>
      <c r="G5" s="119">
        <v>650</v>
      </c>
      <c r="H5" s="91">
        <v>25</v>
      </c>
      <c r="I5" s="94">
        <v>650</v>
      </c>
      <c r="J5" s="96">
        <f>I5/G5*100</f>
        <v>100</v>
      </c>
      <c r="K5" s="94">
        <v>390</v>
      </c>
      <c r="L5" s="94">
        <v>55</v>
      </c>
      <c r="M5" s="94">
        <v>390</v>
      </c>
      <c r="N5" s="96">
        <f>M5/K5*100</f>
        <v>100</v>
      </c>
      <c r="O5" s="95"/>
      <c r="P5" s="95"/>
      <c r="Q5" s="95"/>
      <c r="R5" s="96"/>
      <c r="S5" s="57"/>
      <c r="V5" s="57"/>
    </row>
    <row r="6" spans="1:22" ht="18" customHeight="1" x14ac:dyDescent="0.2">
      <c r="A6" s="208">
        <v>2</v>
      </c>
      <c r="B6" s="263" t="s">
        <v>55</v>
      </c>
      <c r="C6" s="122"/>
      <c r="D6" s="92">
        <v>0</v>
      </c>
      <c r="E6" s="123">
        <v>12</v>
      </c>
      <c r="F6" s="124"/>
      <c r="G6" s="122">
        <v>900</v>
      </c>
      <c r="H6" s="92">
        <v>110</v>
      </c>
      <c r="I6" s="97">
        <v>200</v>
      </c>
      <c r="J6" s="99">
        <f t="shared" ref="J6:J13" si="0">I6/G6*100</f>
        <v>22.222222222222221</v>
      </c>
      <c r="K6" s="97">
        <v>970</v>
      </c>
      <c r="L6" s="97">
        <v>100</v>
      </c>
      <c r="M6" s="97">
        <v>970</v>
      </c>
      <c r="N6" s="99">
        <f t="shared" ref="N6:N13" si="1">M6/K6*100</f>
        <v>100</v>
      </c>
      <c r="O6" s="98"/>
      <c r="P6" s="98"/>
      <c r="Q6" s="98"/>
      <c r="R6" s="99"/>
      <c r="S6" s="57"/>
      <c r="V6" s="57"/>
    </row>
    <row r="7" spans="1:22" ht="18" customHeight="1" x14ac:dyDescent="0.2">
      <c r="A7" s="208">
        <v>3</v>
      </c>
      <c r="B7" s="263" t="s">
        <v>56</v>
      </c>
      <c r="C7" s="122"/>
      <c r="D7" s="92">
        <v>0</v>
      </c>
      <c r="E7" s="123">
        <v>0</v>
      </c>
      <c r="F7" s="124"/>
      <c r="G7" s="122">
        <v>750</v>
      </c>
      <c r="H7" s="92">
        <v>0</v>
      </c>
      <c r="I7" s="97">
        <v>38</v>
      </c>
      <c r="J7" s="99">
        <f t="shared" si="0"/>
        <v>5.0666666666666664</v>
      </c>
      <c r="K7" s="97">
        <v>960</v>
      </c>
      <c r="L7" s="97">
        <v>210</v>
      </c>
      <c r="M7" s="97">
        <v>960</v>
      </c>
      <c r="N7" s="99">
        <f t="shared" si="1"/>
        <v>100</v>
      </c>
      <c r="O7" s="98"/>
      <c r="P7" s="98"/>
      <c r="Q7" s="98"/>
      <c r="R7" s="99"/>
      <c r="S7" s="57"/>
      <c r="V7" s="57"/>
    </row>
    <row r="8" spans="1:22" ht="18" customHeight="1" x14ac:dyDescent="0.2">
      <c r="A8" s="208">
        <v>4</v>
      </c>
      <c r="B8" s="263" t="s">
        <v>213</v>
      </c>
      <c r="C8" s="122"/>
      <c r="D8" s="92">
        <v>0</v>
      </c>
      <c r="E8" s="123">
        <v>53</v>
      </c>
      <c r="F8" s="124"/>
      <c r="G8" s="122">
        <v>550</v>
      </c>
      <c r="H8" s="92">
        <v>42</v>
      </c>
      <c r="I8" s="97">
        <v>500</v>
      </c>
      <c r="J8" s="99">
        <f t="shared" si="0"/>
        <v>90.909090909090907</v>
      </c>
      <c r="K8" s="97">
        <v>520</v>
      </c>
      <c r="L8" s="97">
        <v>0</v>
      </c>
      <c r="M8" s="97">
        <v>575</v>
      </c>
      <c r="N8" s="99">
        <f t="shared" si="1"/>
        <v>110.57692307692308</v>
      </c>
      <c r="O8" s="98"/>
      <c r="P8" s="98"/>
      <c r="Q8" s="98"/>
      <c r="R8" s="99"/>
      <c r="S8" s="57"/>
      <c r="U8" s="58"/>
      <c r="V8" s="57"/>
    </row>
    <row r="9" spans="1:22" ht="18" customHeight="1" x14ac:dyDescent="0.2">
      <c r="A9" s="208">
        <v>5</v>
      </c>
      <c r="B9" s="263" t="s">
        <v>106</v>
      </c>
      <c r="C9" s="122"/>
      <c r="D9" s="92">
        <v>0</v>
      </c>
      <c r="E9" s="123">
        <v>90</v>
      </c>
      <c r="F9" s="124"/>
      <c r="G9" s="122">
        <v>750</v>
      </c>
      <c r="H9" s="92">
        <v>32</v>
      </c>
      <c r="I9" s="97">
        <v>142</v>
      </c>
      <c r="J9" s="99">
        <f t="shared" si="0"/>
        <v>18.933333333333334</v>
      </c>
      <c r="K9" s="97">
        <v>850</v>
      </c>
      <c r="L9" s="97">
        <v>28</v>
      </c>
      <c r="M9" s="97">
        <v>820</v>
      </c>
      <c r="N9" s="99">
        <f t="shared" si="1"/>
        <v>96.470588235294116</v>
      </c>
      <c r="O9" s="98"/>
      <c r="P9" s="98"/>
      <c r="Q9" s="98"/>
      <c r="R9" s="99"/>
      <c r="S9" s="57"/>
      <c r="U9" s="58"/>
      <c r="V9" s="57"/>
    </row>
    <row r="10" spans="1:22" ht="18" customHeight="1" x14ac:dyDescent="0.2">
      <c r="A10" s="208">
        <v>6</v>
      </c>
      <c r="B10" s="263" t="s">
        <v>28</v>
      </c>
      <c r="C10" s="122"/>
      <c r="D10" s="92">
        <v>0</v>
      </c>
      <c r="E10" s="123">
        <v>392</v>
      </c>
      <c r="F10" s="124"/>
      <c r="G10" s="122">
        <v>400</v>
      </c>
      <c r="H10" s="92">
        <v>26</v>
      </c>
      <c r="I10" s="97">
        <v>120</v>
      </c>
      <c r="J10" s="99">
        <f>I10/G10*100</f>
        <v>30</v>
      </c>
      <c r="K10" s="97">
        <v>510</v>
      </c>
      <c r="L10" s="97">
        <v>106</v>
      </c>
      <c r="M10" s="97">
        <v>510</v>
      </c>
      <c r="N10" s="99">
        <f>M10/K10*100</f>
        <v>100</v>
      </c>
      <c r="O10" s="98"/>
      <c r="P10" s="98"/>
      <c r="Q10" s="98"/>
      <c r="R10" s="99"/>
      <c r="S10" s="57"/>
      <c r="U10" s="58"/>
      <c r="V10" s="57"/>
    </row>
    <row r="11" spans="1:22" ht="18" customHeight="1" x14ac:dyDescent="0.2">
      <c r="A11" s="256"/>
      <c r="B11" s="262" t="s">
        <v>161</v>
      </c>
      <c r="C11" s="257"/>
      <c r="D11" s="192"/>
      <c r="E11" s="265">
        <v>71.900000000000006</v>
      </c>
      <c r="F11" s="258"/>
      <c r="G11" s="257"/>
      <c r="H11" s="192"/>
      <c r="I11" s="259"/>
      <c r="J11" s="260"/>
      <c r="K11" s="259"/>
      <c r="L11" s="259"/>
      <c r="M11" s="259"/>
      <c r="N11" s="260"/>
      <c r="O11" s="261"/>
      <c r="P11" s="261"/>
      <c r="Q11" s="261"/>
      <c r="R11" s="260"/>
      <c r="S11" s="57"/>
      <c r="U11" s="58"/>
      <c r="V11" s="57"/>
    </row>
    <row r="12" spans="1:22" ht="18" customHeight="1" x14ac:dyDescent="0.2">
      <c r="A12" s="209">
        <v>7</v>
      </c>
      <c r="B12" s="264" t="s">
        <v>214</v>
      </c>
      <c r="C12" s="125"/>
      <c r="D12" s="93"/>
      <c r="E12" s="102"/>
      <c r="F12" s="126"/>
      <c r="G12" s="93"/>
      <c r="H12" s="93"/>
      <c r="I12" s="100"/>
      <c r="J12" s="102"/>
      <c r="K12" s="101"/>
      <c r="L12" s="101"/>
      <c r="M12" s="101"/>
      <c r="N12" s="102"/>
      <c r="O12" s="101">
        <v>400</v>
      </c>
      <c r="P12" s="101">
        <v>0</v>
      </c>
      <c r="Q12" s="101">
        <v>400</v>
      </c>
      <c r="R12" s="102">
        <f>Q12/O12*100</f>
        <v>100</v>
      </c>
    </row>
    <row r="13" spans="1:22" ht="21.75" customHeight="1" x14ac:dyDescent="0.2">
      <c r="A13" s="2422" t="s">
        <v>2</v>
      </c>
      <c r="B13" s="2422"/>
      <c r="C13" s="31">
        <f>SUM(C5:C12)</f>
        <v>0</v>
      </c>
      <c r="D13" s="31">
        <f>SUM(D5:D12)</f>
        <v>0</v>
      </c>
      <c r="E13" s="266">
        <f>SUM(E5:E12)</f>
        <v>1131.9000000000001</v>
      </c>
      <c r="F13" s="127"/>
      <c r="G13" s="31">
        <f>SUM(G5:G12)</f>
        <v>4000</v>
      </c>
      <c r="H13" s="31">
        <f>SUM(H5:H12)</f>
        <v>235</v>
      </c>
      <c r="I13" s="31">
        <f>SUM(I5:I12)</f>
        <v>1650</v>
      </c>
      <c r="J13" s="32">
        <f t="shared" si="0"/>
        <v>41.25</v>
      </c>
      <c r="K13" s="31">
        <f>SUM(K5:K12)</f>
        <v>4200</v>
      </c>
      <c r="L13" s="31">
        <f>SUM(L5:L12)</f>
        <v>499</v>
      </c>
      <c r="M13" s="31">
        <f>SUM(M5:M12)</f>
        <v>4225</v>
      </c>
      <c r="N13" s="32">
        <f t="shared" si="1"/>
        <v>100.59523809523809</v>
      </c>
      <c r="O13" s="31">
        <f>SUM(O5:O12)</f>
        <v>400</v>
      </c>
      <c r="P13" s="31">
        <f>SUM(P5:P12)</f>
        <v>0</v>
      </c>
      <c r="Q13" s="33">
        <f>SUM(Q5:Q12)</f>
        <v>400</v>
      </c>
      <c r="R13" s="32">
        <f>Q13/O13*100</f>
        <v>100</v>
      </c>
    </row>
    <row r="14" spans="1:22" ht="20.25" customHeight="1" x14ac:dyDescent="0.2">
      <c r="A14" s="36"/>
      <c r="B14" s="36"/>
      <c r="C14" s="155"/>
      <c r="D14" s="155"/>
      <c r="E14" s="155"/>
      <c r="F14" s="156"/>
      <c r="G14" s="155"/>
      <c r="H14" s="155"/>
      <c r="I14" s="155"/>
      <c r="J14" s="144"/>
      <c r="K14" s="155"/>
      <c r="L14" s="155"/>
      <c r="M14" s="155"/>
      <c r="N14" s="144"/>
      <c r="O14" s="155"/>
      <c r="P14" s="155"/>
      <c r="Q14" s="143"/>
      <c r="R14" s="144"/>
    </row>
    <row r="15" spans="1:22" ht="17.25" customHeight="1" x14ac:dyDescent="0.2">
      <c r="A15" s="59"/>
      <c r="B15" s="59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9"/>
      <c r="P15" s="129"/>
      <c r="Q15" s="129"/>
      <c r="R15" s="129"/>
    </row>
    <row r="16" spans="1:22" ht="18" x14ac:dyDescent="0.25">
      <c r="A16" s="2424" t="s">
        <v>16</v>
      </c>
      <c r="B16" s="2422" t="s">
        <v>17</v>
      </c>
      <c r="C16" s="2425" t="s">
        <v>61</v>
      </c>
      <c r="D16" s="2425"/>
      <c r="E16" s="2425"/>
      <c r="F16" s="2425"/>
      <c r="G16" s="2425" t="s">
        <v>62</v>
      </c>
      <c r="H16" s="2425"/>
      <c r="I16" s="2425"/>
      <c r="J16" s="2425"/>
      <c r="K16" s="2425" t="s">
        <v>63</v>
      </c>
      <c r="L16" s="2425"/>
      <c r="M16" s="2425"/>
      <c r="N16" s="2425"/>
      <c r="O16" s="130"/>
      <c r="P16" s="131"/>
      <c r="Q16" s="131"/>
      <c r="R16" s="131"/>
    </row>
    <row r="17" spans="1:21" ht="47.25" customHeight="1" x14ac:dyDescent="0.2">
      <c r="A17" s="2424"/>
      <c r="B17" s="2422"/>
      <c r="C17" s="205" t="s">
        <v>166</v>
      </c>
      <c r="D17" s="193" t="s">
        <v>208</v>
      </c>
      <c r="E17" s="193" t="s">
        <v>209</v>
      </c>
      <c r="F17" s="205" t="s">
        <v>22</v>
      </c>
      <c r="G17" s="205" t="s">
        <v>52</v>
      </c>
      <c r="H17" s="193" t="s">
        <v>208</v>
      </c>
      <c r="I17" s="193" t="s">
        <v>209</v>
      </c>
      <c r="J17" s="205" t="s">
        <v>22</v>
      </c>
      <c r="K17" s="205" t="s">
        <v>167</v>
      </c>
      <c r="L17" s="193" t="s">
        <v>208</v>
      </c>
      <c r="M17" s="193" t="s">
        <v>209</v>
      </c>
      <c r="N17" s="205" t="s">
        <v>22</v>
      </c>
      <c r="O17" s="132"/>
      <c r="P17" s="133"/>
      <c r="Q17" s="133"/>
      <c r="R17" s="133"/>
    </row>
    <row r="18" spans="1:21" ht="18" customHeight="1" x14ac:dyDescent="0.2">
      <c r="A18" s="207">
        <v>1</v>
      </c>
      <c r="B18" s="42" t="s">
        <v>43</v>
      </c>
      <c r="C18" s="91">
        <v>1</v>
      </c>
      <c r="D18" s="91">
        <v>0</v>
      </c>
      <c r="E18" s="91">
        <v>1</v>
      </c>
      <c r="F18" s="96">
        <v>0</v>
      </c>
      <c r="G18" s="134"/>
      <c r="H18" s="95"/>
      <c r="I18" s="95"/>
      <c r="J18" s="96"/>
      <c r="K18" s="91"/>
      <c r="L18" s="91"/>
      <c r="M18" s="91"/>
      <c r="N18" s="96"/>
      <c r="O18" s="135"/>
      <c r="P18" s="136"/>
      <c r="Q18" s="136"/>
      <c r="R18" s="137"/>
      <c r="S18" s="61"/>
      <c r="T18" s="61"/>
      <c r="U18" s="61"/>
    </row>
    <row r="19" spans="1:21" ht="18" customHeight="1" x14ac:dyDescent="0.2">
      <c r="A19" s="208">
        <v>2</v>
      </c>
      <c r="B19" s="35" t="s">
        <v>24</v>
      </c>
      <c r="C19" s="92">
        <v>1</v>
      </c>
      <c r="D19" s="92">
        <v>0</v>
      </c>
      <c r="E19" s="92">
        <v>1</v>
      </c>
      <c r="F19" s="99">
        <f t="shared" ref="F19:F25" si="2">E19/C19*100</f>
        <v>100</v>
      </c>
      <c r="G19" s="138"/>
      <c r="H19" s="98"/>
      <c r="I19" s="98"/>
      <c r="J19" s="99"/>
      <c r="K19" s="92">
        <v>80</v>
      </c>
      <c r="L19" s="92">
        <v>2</v>
      </c>
      <c r="M19" s="92">
        <v>60</v>
      </c>
      <c r="N19" s="99">
        <f t="shared" ref="N19:N25" si="3">M19/K19*100</f>
        <v>75</v>
      </c>
      <c r="O19" s="135"/>
      <c r="P19" s="136"/>
      <c r="Q19" s="136"/>
      <c r="R19" s="137"/>
    </row>
    <row r="20" spans="1:21" ht="18" customHeight="1" x14ac:dyDescent="0.2">
      <c r="A20" s="208">
        <v>3</v>
      </c>
      <c r="B20" s="35" t="s">
        <v>25</v>
      </c>
      <c r="C20" s="92">
        <v>1</v>
      </c>
      <c r="D20" s="92">
        <v>0</v>
      </c>
      <c r="E20" s="92">
        <v>1</v>
      </c>
      <c r="F20" s="99">
        <f t="shared" si="2"/>
        <v>100</v>
      </c>
      <c r="G20" s="138"/>
      <c r="H20" s="98"/>
      <c r="I20" s="98"/>
      <c r="J20" s="99"/>
      <c r="K20" s="92">
        <v>80</v>
      </c>
      <c r="L20" s="92">
        <v>0</v>
      </c>
      <c r="M20" s="92">
        <v>42</v>
      </c>
      <c r="N20" s="99">
        <f t="shared" si="3"/>
        <v>52.5</v>
      </c>
      <c r="O20" s="135"/>
      <c r="P20" s="136"/>
      <c r="Q20" s="136"/>
      <c r="R20" s="137"/>
    </row>
    <row r="21" spans="1:21" ht="18" customHeight="1" x14ac:dyDescent="0.2">
      <c r="A21" s="208">
        <v>4</v>
      </c>
      <c r="B21" s="35" t="s">
        <v>26</v>
      </c>
      <c r="C21" s="92">
        <v>1</v>
      </c>
      <c r="D21" s="92">
        <v>0</v>
      </c>
      <c r="E21" s="92">
        <v>1</v>
      </c>
      <c r="F21" s="99">
        <f t="shared" si="2"/>
        <v>100</v>
      </c>
      <c r="G21" s="138"/>
      <c r="H21" s="98"/>
      <c r="I21" s="98"/>
      <c r="J21" s="99"/>
      <c r="K21" s="92">
        <v>80</v>
      </c>
      <c r="L21" s="92">
        <v>7</v>
      </c>
      <c r="M21" s="92">
        <v>50</v>
      </c>
      <c r="N21" s="99">
        <f t="shared" si="3"/>
        <v>62.5</v>
      </c>
      <c r="O21" s="135"/>
      <c r="P21" s="136"/>
      <c r="Q21" s="136"/>
      <c r="R21" s="137"/>
    </row>
    <row r="22" spans="1:21" ht="18" customHeight="1" x14ac:dyDescent="0.2">
      <c r="A22" s="208">
        <v>5</v>
      </c>
      <c r="B22" s="35" t="s">
        <v>27</v>
      </c>
      <c r="C22" s="92">
        <v>1</v>
      </c>
      <c r="D22" s="92">
        <v>0</v>
      </c>
      <c r="E22" s="92">
        <v>1</v>
      </c>
      <c r="F22" s="99">
        <f t="shared" si="2"/>
        <v>100</v>
      </c>
      <c r="G22" s="138"/>
      <c r="H22" s="98"/>
      <c r="I22" s="98"/>
      <c r="J22" s="99"/>
      <c r="K22" s="92">
        <v>80</v>
      </c>
      <c r="L22" s="92">
        <v>6</v>
      </c>
      <c r="M22" s="92">
        <v>120</v>
      </c>
      <c r="N22" s="99">
        <f t="shared" si="3"/>
        <v>150</v>
      </c>
      <c r="O22" s="135"/>
      <c r="P22" s="136"/>
      <c r="Q22" s="136"/>
      <c r="R22" s="137"/>
    </row>
    <row r="23" spans="1:21" ht="18" customHeight="1" x14ac:dyDescent="0.2">
      <c r="A23" s="208">
        <v>6</v>
      </c>
      <c r="B23" s="35" t="s">
        <v>28</v>
      </c>
      <c r="C23" s="92">
        <v>1</v>
      </c>
      <c r="D23" s="92">
        <v>0</v>
      </c>
      <c r="E23" s="92">
        <v>1</v>
      </c>
      <c r="F23" s="99">
        <f t="shared" si="2"/>
        <v>100</v>
      </c>
      <c r="G23" s="138"/>
      <c r="H23" s="98"/>
      <c r="I23" s="98"/>
      <c r="J23" s="99"/>
      <c r="K23" s="92">
        <v>80</v>
      </c>
      <c r="L23" s="92">
        <v>9</v>
      </c>
      <c r="M23" s="92">
        <v>50</v>
      </c>
      <c r="N23" s="99">
        <f t="shared" si="3"/>
        <v>62.5</v>
      </c>
      <c r="O23" s="135"/>
      <c r="P23" s="136"/>
      <c r="Q23" s="136"/>
      <c r="R23" s="137"/>
    </row>
    <row r="24" spans="1:21" ht="18" customHeight="1" x14ac:dyDescent="0.2">
      <c r="A24" s="209">
        <v>7</v>
      </c>
      <c r="B24" s="62" t="s">
        <v>64</v>
      </c>
      <c r="C24" s="93"/>
      <c r="D24" s="93">
        <v>0</v>
      </c>
      <c r="E24" s="93"/>
      <c r="F24" s="102"/>
      <c r="G24" s="139">
        <v>1</v>
      </c>
      <c r="H24" s="93">
        <v>1</v>
      </c>
      <c r="I24" s="93">
        <v>1</v>
      </c>
      <c r="J24" s="102">
        <f>I24/G24*100</f>
        <v>100</v>
      </c>
      <c r="K24" s="93">
        <v>400</v>
      </c>
      <c r="L24" s="93">
        <v>4</v>
      </c>
      <c r="M24" s="92">
        <v>400</v>
      </c>
      <c r="N24" s="102">
        <f t="shared" si="3"/>
        <v>100</v>
      </c>
      <c r="O24" s="135"/>
      <c r="P24" s="136"/>
      <c r="Q24" s="136"/>
      <c r="R24" s="137"/>
    </row>
    <row r="25" spans="1:21" ht="18" customHeight="1" x14ac:dyDescent="0.2">
      <c r="A25" s="2422" t="s">
        <v>2</v>
      </c>
      <c r="B25" s="2422"/>
      <c r="C25" s="31">
        <f>SUM(C18:C24)</f>
        <v>6</v>
      </c>
      <c r="D25" s="31">
        <f>SUM(D18:D24)</f>
        <v>0</v>
      </c>
      <c r="E25" s="31">
        <f>SUM(E18:E24)</f>
        <v>6</v>
      </c>
      <c r="F25" s="32">
        <f t="shared" si="2"/>
        <v>100</v>
      </c>
      <c r="G25" s="140">
        <f>SUM(G18:G24)</f>
        <v>1</v>
      </c>
      <c r="H25" s="141">
        <v>1</v>
      </c>
      <c r="I25" s="31">
        <v>1</v>
      </c>
      <c r="J25" s="32">
        <f>I25/G25*100</f>
        <v>100</v>
      </c>
      <c r="K25" s="31">
        <f>SUM(K18:K24)</f>
        <v>800</v>
      </c>
      <c r="L25" s="33">
        <f>SUM(L18:L24)</f>
        <v>28</v>
      </c>
      <c r="M25" s="31">
        <f>SUM(M18:M24)</f>
        <v>722</v>
      </c>
      <c r="N25" s="32">
        <f t="shared" si="3"/>
        <v>90.25</v>
      </c>
      <c r="O25" s="142"/>
      <c r="P25" s="143"/>
      <c r="Q25" s="143"/>
      <c r="R25" s="144"/>
    </row>
    <row r="26" spans="1:21" x14ac:dyDescent="0.2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</row>
    <row r="27" spans="1:21" x14ac:dyDescent="0.2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</row>
    <row r="28" spans="1:21" ht="18" customHeight="1" x14ac:dyDescent="0.2">
      <c r="A28" s="60"/>
      <c r="B28" s="60"/>
      <c r="C28" s="60"/>
      <c r="D28" s="60"/>
      <c r="E28" s="60"/>
      <c r="F28" s="60"/>
      <c r="G28" s="63"/>
      <c r="H28" s="63"/>
      <c r="I28" s="63"/>
      <c r="J28" s="60"/>
      <c r="K28" s="64"/>
      <c r="L28" s="65"/>
      <c r="M28" s="65"/>
      <c r="N28" s="65"/>
    </row>
    <row r="29" spans="1:21" ht="18" customHeight="1" x14ac:dyDescent="0.2">
      <c r="A29" s="60"/>
      <c r="B29" s="60"/>
      <c r="C29" s="60"/>
      <c r="D29" s="60"/>
      <c r="E29" s="60"/>
      <c r="F29" s="60"/>
      <c r="G29" s="63"/>
      <c r="H29" s="63"/>
      <c r="I29" s="63"/>
      <c r="J29" s="60"/>
      <c r="K29" s="64"/>
      <c r="L29" s="65"/>
      <c r="M29" s="65"/>
      <c r="N29" s="65"/>
    </row>
    <row r="30" spans="1:21" ht="18" customHeight="1" x14ac:dyDescent="0.2">
      <c r="K30" s="64"/>
    </row>
    <row r="31" spans="1:21" x14ac:dyDescent="0.2">
      <c r="K31" s="64"/>
    </row>
    <row r="32" spans="1:21" x14ac:dyDescent="0.2">
      <c r="K32" s="64"/>
    </row>
    <row r="33" spans="11:11" x14ac:dyDescent="0.2">
      <c r="K33" s="64"/>
    </row>
  </sheetData>
  <mergeCells count="14">
    <mergeCell ref="A25:B25"/>
    <mergeCell ref="A1:R1"/>
    <mergeCell ref="K3:N3"/>
    <mergeCell ref="O3:R3"/>
    <mergeCell ref="A13:B13"/>
    <mergeCell ref="A16:A17"/>
    <mergeCell ref="B16:B17"/>
    <mergeCell ref="C16:F16"/>
    <mergeCell ref="G16:J16"/>
    <mergeCell ref="K16:N16"/>
    <mergeCell ref="A3:A4"/>
    <mergeCell ref="B3:B4"/>
    <mergeCell ref="C3:F3"/>
    <mergeCell ref="G3:J3"/>
  </mergeCells>
  <phoneticPr fontId="20" type="noConversion"/>
  <pageMargins left="0.34" right="0.34" top="0.61" bottom="0.59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34"/>
  <sheetViews>
    <sheetView workbookViewId="0">
      <selection activeCell="G11" sqref="G11"/>
    </sheetView>
  </sheetViews>
  <sheetFormatPr defaultRowHeight="15" x14ac:dyDescent="0.2"/>
  <cols>
    <col min="1" max="1" width="3.125" style="395" customWidth="1"/>
    <col min="2" max="2" width="13.25" style="395" customWidth="1"/>
    <col min="3" max="3" width="4" style="395" customWidth="1"/>
    <col min="4" max="4" width="3.375" style="395" customWidth="1"/>
    <col min="5" max="5" width="4.125" style="395" customWidth="1"/>
    <col min="6" max="6" width="4.25" style="395" customWidth="1"/>
    <col min="7" max="7" width="4" style="395" customWidth="1"/>
    <col min="8" max="8" width="4.25" style="395" customWidth="1"/>
    <col min="9" max="9" width="4.75" style="395" customWidth="1"/>
    <col min="10" max="10" width="4.25" style="395" customWidth="1"/>
    <col min="11" max="11" width="6.375" style="395" customWidth="1"/>
    <col min="12" max="13" width="4.125" style="395" customWidth="1"/>
    <col min="14" max="14" width="3.875" style="395" customWidth="1"/>
    <col min="15" max="15" width="6.5" style="395" customWidth="1"/>
    <col min="16" max="16" width="4" style="395" customWidth="1"/>
    <col min="17" max="18" width="3.875" style="395" customWidth="1"/>
    <col min="19" max="19" width="5.5" style="395" customWidth="1"/>
    <col min="20" max="20" width="3.25" style="395" customWidth="1"/>
    <col min="21" max="21" width="3.5" style="395" customWidth="1"/>
    <col min="22" max="22" width="3.875" style="395" customWidth="1"/>
    <col min="23" max="23" width="3.625" style="395" customWidth="1"/>
    <col min="24" max="24" width="3.25" style="395" customWidth="1"/>
    <col min="25" max="25" width="5.75" style="395" customWidth="1"/>
    <col min="26" max="26" width="3.625" style="395" customWidth="1"/>
    <col min="27" max="27" width="4.625" style="395" customWidth="1"/>
    <col min="28" max="28" width="3.875" style="395" customWidth="1"/>
    <col min="29" max="29" width="4.125" style="395" customWidth="1"/>
    <col min="30" max="30" width="3.625" style="395" customWidth="1"/>
    <col min="31" max="31" width="9" style="395"/>
  </cols>
  <sheetData>
    <row r="1" spans="1:31" ht="29.25" customHeight="1" x14ac:dyDescent="0.3">
      <c r="A1" s="2434" t="s">
        <v>622</v>
      </c>
      <c r="B1" s="2434"/>
      <c r="C1" s="2434"/>
      <c r="D1" s="2434"/>
      <c r="E1" s="2434"/>
      <c r="F1" s="2434"/>
      <c r="G1" s="2434"/>
      <c r="H1" s="2434"/>
      <c r="I1" s="2434"/>
      <c r="J1" s="2434"/>
      <c r="K1" s="2434"/>
      <c r="L1" s="2434"/>
      <c r="M1" s="2434"/>
      <c r="N1" s="2434"/>
      <c r="O1" s="2434"/>
      <c r="P1" s="2434"/>
      <c r="Q1" s="2434"/>
      <c r="R1" s="2434"/>
      <c r="S1" s="2434"/>
      <c r="T1" s="2434"/>
      <c r="U1" s="2434"/>
      <c r="V1" s="2434"/>
      <c r="W1" s="2434"/>
      <c r="X1" s="2434"/>
      <c r="Y1" s="2434"/>
      <c r="Z1" s="2434"/>
      <c r="AA1" s="2434"/>
      <c r="AB1" s="2434"/>
      <c r="AC1" s="2434"/>
      <c r="AD1" s="2434"/>
    </row>
    <row r="2" spans="1:31" x14ac:dyDescent="0.2">
      <c r="A2" s="748"/>
      <c r="B2" s="664"/>
      <c r="C2" s="2435"/>
      <c r="D2" s="2435"/>
      <c r="E2" s="2435"/>
      <c r="F2" s="2435"/>
      <c r="G2" s="2435"/>
      <c r="H2" s="2435"/>
      <c r="I2" s="2435"/>
      <c r="J2" s="2435"/>
      <c r="K2" s="2435"/>
      <c r="L2" s="2435"/>
      <c r="M2" s="2435"/>
      <c r="N2" s="2435"/>
      <c r="O2" s="2435"/>
      <c r="P2" s="2435"/>
      <c r="Q2" s="2435"/>
      <c r="R2" s="2435"/>
      <c r="S2" s="2435"/>
      <c r="T2" s="2435"/>
      <c r="U2" s="2435"/>
      <c r="V2" s="2435"/>
      <c r="W2" s="2435"/>
      <c r="X2" s="2435"/>
      <c r="Y2" s="2435"/>
      <c r="Z2" s="2435"/>
      <c r="AA2" s="2435"/>
      <c r="AB2" s="2435"/>
      <c r="AC2" s="664"/>
      <c r="AD2" s="664"/>
    </row>
    <row r="3" spans="1:31" ht="2.25" customHeight="1" x14ac:dyDescent="0.2">
      <c r="A3" s="2436"/>
      <c r="B3" s="2436"/>
      <c r="C3" s="2436"/>
      <c r="D3" s="2436"/>
      <c r="E3" s="2436"/>
      <c r="F3" s="2436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664"/>
      <c r="X3" s="664"/>
      <c r="Y3" s="664"/>
      <c r="Z3" s="664"/>
      <c r="AA3" s="664"/>
      <c r="AB3" s="664"/>
      <c r="AC3" s="664"/>
      <c r="AD3" s="664"/>
    </row>
    <row r="4" spans="1:31" ht="57" customHeight="1" x14ac:dyDescent="0.2">
      <c r="A4" s="2437" t="s">
        <v>14</v>
      </c>
      <c r="B4" s="2433" t="s">
        <v>168</v>
      </c>
      <c r="C4" s="2430" t="s">
        <v>169</v>
      </c>
      <c r="D4" s="2430"/>
      <c r="E4" s="2441" t="s">
        <v>170</v>
      </c>
      <c r="F4" s="2441"/>
      <c r="G4" s="2430" t="s">
        <v>171</v>
      </c>
      <c r="H4" s="2430"/>
      <c r="I4" s="2430" t="s">
        <v>172</v>
      </c>
      <c r="J4" s="2430"/>
      <c r="K4" s="2430" t="s">
        <v>173</v>
      </c>
      <c r="L4" s="2430"/>
      <c r="M4" s="2430" t="s">
        <v>174</v>
      </c>
      <c r="N4" s="2430"/>
      <c r="O4" s="2430" t="s">
        <v>293</v>
      </c>
      <c r="P4" s="2430"/>
      <c r="Q4" s="2430" t="s">
        <v>175</v>
      </c>
      <c r="R4" s="2430"/>
      <c r="S4" s="2430" t="s">
        <v>176</v>
      </c>
      <c r="T4" s="2430"/>
      <c r="U4" s="2430" t="s">
        <v>177</v>
      </c>
      <c r="V4" s="2430"/>
      <c r="W4" s="2430" t="s">
        <v>178</v>
      </c>
      <c r="X4" s="2430"/>
      <c r="Y4" s="2430" t="s">
        <v>179</v>
      </c>
      <c r="Z4" s="2430"/>
      <c r="AA4" s="2430" t="s">
        <v>180</v>
      </c>
      <c r="AB4" s="2430"/>
      <c r="AC4" s="2430" t="s">
        <v>181</v>
      </c>
      <c r="AD4" s="2430"/>
    </row>
    <row r="5" spans="1:31" ht="15.75" x14ac:dyDescent="0.25">
      <c r="A5" s="2437"/>
      <c r="B5" s="2433"/>
      <c r="C5" s="749" t="s">
        <v>182</v>
      </c>
      <c r="D5" s="749" t="s">
        <v>183</v>
      </c>
      <c r="E5" s="749" t="s">
        <v>182</v>
      </c>
      <c r="F5" s="749" t="s">
        <v>183</v>
      </c>
      <c r="G5" s="749" t="s">
        <v>182</v>
      </c>
      <c r="H5" s="749" t="s">
        <v>183</v>
      </c>
      <c r="I5" s="749" t="s">
        <v>182</v>
      </c>
      <c r="J5" s="749" t="s">
        <v>183</v>
      </c>
      <c r="K5" s="749" t="s">
        <v>182</v>
      </c>
      <c r="L5" s="749" t="s">
        <v>183</v>
      </c>
      <c r="M5" s="749" t="s">
        <v>182</v>
      </c>
      <c r="N5" s="749" t="s">
        <v>183</v>
      </c>
      <c r="O5" s="749" t="s">
        <v>182</v>
      </c>
      <c r="P5" s="749" t="s">
        <v>183</v>
      </c>
      <c r="Q5" s="749" t="s">
        <v>182</v>
      </c>
      <c r="R5" s="749" t="s">
        <v>183</v>
      </c>
      <c r="S5" s="749" t="s">
        <v>182</v>
      </c>
      <c r="T5" s="749" t="s">
        <v>183</v>
      </c>
      <c r="U5" s="749" t="s">
        <v>182</v>
      </c>
      <c r="V5" s="749" t="s">
        <v>183</v>
      </c>
      <c r="W5" s="749" t="s">
        <v>182</v>
      </c>
      <c r="X5" s="749" t="s">
        <v>183</v>
      </c>
      <c r="Y5" s="749" t="s">
        <v>182</v>
      </c>
      <c r="Z5" s="749" t="s">
        <v>183</v>
      </c>
      <c r="AA5" s="749" t="s">
        <v>182</v>
      </c>
      <c r="AB5" s="749" t="s">
        <v>183</v>
      </c>
      <c r="AC5" s="749" t="s">
        <v>182</v>
      </c>
      <c r="AD5" s="749" t="s">
        <v>183</v>
      </c>
    </row>
    <row r="6" spans="1:31" ht="18.75" customHeight="1" x14ac:dyDescent="0.2">
      <c r="A6" s="750">
        <v>1</v>
      </c>
      <c r="B6" s="751" t="s">
        <v>184</v>
      </c>
      <c r="C6" s="849">
        <v>0</v>
      </c>
      <c r="D6" s="849">
        <v>0</v>
      </c>
      <c r="E6" s="849">
        <v>0</v>
      </c>
      <c r="F6" s="992">
        <v>0</v>
      </c>
      <c r="G6" s="994">
        <v>0</v>
      </c>
      <c r="H6" s="994">
        <v>0</v>
      </c>
      <c r="I6" s="995">
        <v>0</v>
      </c>
      <c r="J6" s="995">
        <v>0</v>
      </c>
      <c r="K6" s="753">
        <v>78</v>
      </c>
      <c r="L6" s="993">
        <v>0</v>
      </c>
      <c r="M6" s="993">
        <v>0</v>
      </c>
      <c r="N6" s="992">
        <v>0</v>
      </c>
      <c r="O6" s="992">
        <v>0</v>
      </c>
      <c r="P6" s="992">
        <v>0</v>
      </c>
      <c r="Q6" s="992">
        <v>0</v>
      </c>
      <c r="R6" s="992">
        <v>0</v>
      </c>
      <c r="S6" s="995">
        <v>0</v>
      </c>
      <c r="T6" s="994">
        <v>0</v>
      </c>
      <c r="U6" s="994">
        <v>0</v>
      </c>
      <c r="V6" s="994">
        <v>0</v>
      </c>
      <c r="W6" s="994">
        <v>0</v>
      </c>
      <c r="X6" s="994">
        <v>0</v>
      </c>
      <c r="Y6" s="753">
        <v>4</v>
      </c>
      <c r="Z6" s="849">
        <v>0</v>
      </c>
      <c r="AA6" s="849">
        <v>0</v>
      </c>
      <c r="AB6" s="849">
        <v>0</v>
      </c>
      <c r="AC6" s="849">
        <v>0</v>
      </c>
      <c r="AD6" s="849">
        <v>0</v>
      </c>
    </row>
    <row r="7" spans="1:31" ht="18.75" customHeight="1" x14ac:dyDescent="0.2">
      <c r="A7" s="752">
        <v>2</v>
      </c>
      <c r="B7" s="753" t="s">
        <v>1</v>
      </c>
      <c r="C7" s="849">
        <v>0</v>
      </c>
      <c r="D7" s="849">
        <v>0</v>
      </c>
      <c r="E7" s="849">
        <v>0</v>
      </c>
      <c r="F7" s="992">
        <v>0</v>
      </c>
      <c r="G7" s="994">
        <v>0</v>
      </c>
      <c r="H7" s="994">
        <v>0</v>
      </c>
      <c r="I7" s="995">
        <v>0</v>
      </c>
      <c r="J7" s="995">
        <v>0</v>
      </c>
      <c r="K7" s="753">
        <v>93</v>
      </c>
      <c r="L7" s="993">
        <v>0</v>
      </c>
      <c r="M7" s="993">
        <v>0</v>
      </c>
      <c r="N7" s="992">
        <v>0</v>
      </c>
      <c r="O7" s="992">
        <v>0</v>
      </c>
      <c r="P7" s="992">
        <v>0</v>
      </c>
      <c r="Q7" s="992">
        <v>0</v>
      </c>
      <c r="R7" s="992">
        <v>0</v>
      </c>
      <c r="S7" s="995">
        <v>0</v>
      </c>
      <c r="T7" s="994">
        <v>0</v>
      </c>
      <c r="U7" s="994">
        <v>0</v>
      </c>
      <c r="V7" s="994">
        <v>0</v>
      </c>
      <c r="W7" s="994">
        <v>0</v>
      </c>
      <c r="X7" s="994">
        <v>0</v>
      </c>
      <c r="Y7" s="753">
        <v>26</v>
      </c>
      <c r="Z7" s="849">
        <v>0</v>
      </c>
      <c r="AA7" s="849">
        <v>0</v>
      </c>
      <c r="AB7" s="849">
        <v>0</v>
      </c>
      <c r="AC7" s="849">
        <v>0</v>
      </c>
      <c r="AD7" s="849">
        <v>0</v>
      </c>
    </row>
    <row r="8" spans="1:31" ht="18.75" customHeight="1" x14ac:dyDescent="0.2">
      <c r="A8" s="752">
        <v>3</v>
      </c>
      <c r="B8" s="753" t="s">
        <v>34</v>
      </c>
      <c r="C8" s="849">
        <v>0</v>
      </c>
      <c r="D8" s="849">
        <v>0</v>
      </c>
      <c r="E8" s="849">
        <v>0</v>
      </c>
      <c r="F8" s="992">
        <v>0</v>
      </c>
      <c r="G8" s="994">
        <v>0</v>
      </c>
      <c r="H8" s="994">
        <v>0</v>
      </c>
      <c r="I8" s="753">
        <v>1</v>
      </c>
      <c r="J8" s="995">
        <v>0</v>
      </c>
      <c r="K8" s="761">
        <v>288</v>
      </c>
      <c r="L8" s="993">
        <v>0</v>
      </c>
      <c r="M8" s="746">
        <v>1</v>
      </c>
      <c r="N8" s="992">
        <v>0</v>
      </c>
      <c r="O8" s="992">
        <v>0</v>
      </c>
      <c r="P8" s="992">
        <v>0</v>
      </c>
      <c r="Q8" s="992">
        <v>0</v>
      </c>
      <c r="R8" s="992">
        <v>0</v>
      </c>
      <c r="S8" s="753">
        <v>8</v>
      </c>
      <c r="T8" s="994">
        <v>0</v>
      </c>
      <c r="U8" s="994">
        <v>0</v>
      </c>
      <c r="V8" s="994">
        <v>0</v>
      </c>
      <c r="W8" s="994">
        <v>0</v>
      </c>
      <c r="X8" s="994">
        <v>0</v>
      </c>
      <c r="Y8" s="753">
        <v>18</v>
      </c>
      <c r="Z8" s="849">
        <v>0</v>
      </c>
      <c r="AA8" s="849">
        <v>0</v>
      </c>
      <c r="AB8" s="849">
        <v>0</v>
      </c>
      <c r="AC8" s="849">
        <v>0</v>
      </c>
      <c r="AD8" s="849">
        <v>0</v>
      </c>
    </row>
    <row r="9" spans="1:31" ht="18.75" customHeight="1" x14ac:dyDescent="0.2">
      <c r="A9" s="752">
        <v>4</v>
      </c>
      <c r="B9" s="753" t="s">
        <v>35</v>
      </c>
      <c r="C9" s="849">
        <v>0</v>
      </c>
      <c r="D9" s="849">
        <v>0</v>
      </c>
      <c r="E9" s="849">
        <v>0</v>
      </c>
      <c r="F9" s="992">
        <v>0</v>
      </c>
      <c r="G9" s="994">
        <v>0</v>
      </c>
      <c r="H9" s="994">
        <v>0</v>
      </c>
      <c r="I9" s="995">
        <v>0</v>
      </c>
      <c r="J9" s="995">
        <v>0</v>
      </c>
      <c r="K9" s="753">
        <v>12</v>
      </c>
      <c r="L9" s="993">
        <v>0</v>
      </c>
      <c r="M9" s="993">
        <v>0</v>
      </c>
      <c r="N9" s="992">
        <v>0</v>
      </c>
      <c r="O9" s="992">
        <v>0</v>
      </c>
      <c r="P9" s="992">
        <v>0</v>
      </c>
      <c r="Q9" s="992">
        <v>0</v>
      </c>
      <c r="R9" s="992">
        <v>0</v>
      </c>
      <c r="S9" s="995">
        <v>0</v>
      </c>
      <c r="T9" s="994">
        <v>0</v>
      </c>
      <c r="U9" s="994">
        <v>0</v>
      </c>
      <c r="V9" s="994">
        <v>0</v>
      </c>
      <c r="W9" s="994">
        <v>0</v>
      </c>
      <c r="X9" s="994">
        <v>0</v>
      </c>
      <c r="Y9" s="753">
        <v>16</v>
      </c>
      <c r="Z9" s="849">
        <v>0</v>
      </c>
      <c r="AA9" s="849">
        <v>0</v>
      </c>
      <c r="AB9" s="849">
        <v>0</v>
      </c>
      <c r="AC9" s="849">
        <v>0</v>
      </c>
      <c r="AD9" s="849">
        <v>0</v>
      </c>
    </row>
    <row r="10" spans="1:31" ht="18.75" customHeight="1" x14ac:dyDescent="0.2">
      <c r="A10" s="752">
        <v>5</v>
      </c>
      <c r="B10" s="753" t="s">
        <v>12</v>
      </c>
      <c r="C10" s="849">
        <v>0</v>
      </c>
      <c r="D10" s="849">
        <v>0</v>
      </c>
      <c r="E10" s="849">
        <v>0</v>
      </c>
      <c r="F10" s="992">
        <v>0</v>
      </c>
      <c r="G10" s="994">
        <v>0</v>
      </c>
      <c r="H10" s="994">
        <v>0</v>
      </c>
      <c r="I10" s="753"/>
      <c r="J10" s="995">
        <v>0</v>
      </c>
      <c r="K10" s="761">
        <v>285</v>
      </c>
      <c r="L10" s="993">
        <v>0</v>
      </c>
      <c r="M10" s="746">
        <v>1</v>
      </c>
      <c r="N10" s="992">
        <v>0</v>
      </c>
      <c r="O10" s="992">
        <v>0</v>
      </c>
      <c r="P10" s="992">
        <v>0</v>
      </c>
      <c r="Q10" s="992">
        <v>0</v>
      </c>
      <c r="R10" s="992">
        <v>0</v>
      </c>
      <c r="S10" s="753">
        <v>2</v>
      </c>
      <c r="T10" s="994">
        <v>0</v>
      </c>
      <c r="U10" s="994">
        <v>0</v>
      </c>
      <c r="V10" s="994">
        <v>0</v>
      </c>
      <c r="W10" s="994">
        <v>0</v>
      </c>
      <c r="X10" s="994">
        <v>0</v>
      </c>
      <c r="Y10" s="753">
        <v>11</v>
      </c>
      <c r="Z10" s="849">
        <v>0</v>
      </c>
      <c r="AA10" s="849">
        <v>0</v>
      </c>
      <c r="AB10" s="849">
        <v>0</v>
      </c>
      <c r="AC10" s="849">
        <v>0</v>
      </c>
      <c r="AD10" s="849">
        <v>0</v>
      </c>
    </row>
    <row r="11" spans="1:31" ht="18.75" customHeight="1" x14ac:dyDescent="0.2">
      <c r="A11" s="752">
        <v>6</v>
      </c>
      <c r="B11" s="753" t="s">
        <v>32</v>
      </c>
      <c r="C11" s="849">
        <v>0</v>
      </c>
      <c r="D11" s="849">
        <v>0</v>
      </c>
      <c r="E11" s="849">
        <v>0</v>
      </c>
      <c r="F11" s="992">
        <v>0</v>
      </c>
      <c r="G11" s="753">
        <v>14</v>
      </c>
      <c r="H11" s="994">
        <v>0</v>
      </c>
      <c r="I11" s="753"/>
      <c r="J11" s="995">
        <v>0</v>
      </c>
      <c r="K11" s="753">
        <v>218</v>
      </c>
      <c r="L11" s="993">
        <v>0</v>
      </c>
      <c r="M11" s="993">
        <v>0</v>
      </c>
      <c r="N11" s="992">
        <v>0</v>
      </c>
      <c r="O11" s="992">
        <v>0</v>
      </c>
      <c r="P11" s="992">
        <v>0</v>
      </c>
      <c r="Q11" s="992">
        <v>0</v>
      </c>
      <c r="R11" s="992">
        <v>0</v>
      </c>
      <c r="S11" s="753">
        <v>1</v>
      </c>
      <c r="T11" s="994">
        <v>0</v>
      </c>
      <c r="U11" s="994">
        <v>0</v>
      </c>
      <c r="V11" s="994">
        <v>0</v>
      </c>
      <c r="W11" s="994">
        <v>0</v>
      </c>
      <c r="X11" s="994">
        <v>0</v>
      </c>
      <c r="Y11" s="753">
        <v>16</v>
      </c>
      <c r="Z11" s="849">
        <v>0</v>
      </c>
      <c r="AA11" s="849">
        <v>0</v>
      </c>
      <c r="AB11" s="849">
        <v>0</v>
      </c>
      <c r="AC11" s="849">
        <v>0</v>
      </c>
      <c r="AD11" s="849">
        <v>0</v>
      </c>
    </row>
    <row r="12" spans="1:31" ht="18.75" customHeight="1" x14ac:dyDescent="0.2">
      <c r="A12" s="754">
        <v>7</v>
      </c>
      <c r="B12" s="755" t="s">
        <v>198</v>
      </c>
      <c r="C12" s="849">
        <v>0</v>
      </c>
      <c r="D12" s="849">
        <v>0</v>
      </c>
      <c r="E12" s="849">
        <v>0</v>
      </c>
      <c r="F12" s="992">
        <v>0</v>
      </c>
      <c r="G12" s="994">
        <v>0</v>
      </c>
      <c r="H12" s="994">
        <v>0</v>
      </c>
      <c r="I12" s="994">
        <v>0</v>
      </c>
      <c r="J12" s="994">
        <v>0</v>
      </c>
      <c r="K12" s="995">
        <v>17</v>
      </c>
      <c r="L12" s="993">
        <v>0</v>
      </c>
      <c r="M12" s="993">
        <v>0</v>
      </c>
      <c r="N12" s="992">
        <v>0</v>
      </c>
      <c r="O12" s="992">
        <v>0</v>
      </c>
      <c r="P12" s="992">
        <v>0</v>
      </c>
      <c r="Q12" s="992">
        <v>0</v>
      </c>
      <c r="R12" s="992">
        <v>0</v>
      </c>
      <c r="S12" s="995">
        <v>0</v>
      </c>
      <c r="T12" s="994">
        <v>0</v>
      </c>
      <c r="U12" s="994">
        <v>0</v>
      </c>
      <c r="V12" s="994">
        <v>0</v>
      </c>
      <c r="W12" s="994">
        <v>0</v>
      </c>
      <c r="X12" s="994">
        <v>0</v>
      </c>
      <c r="Y12" s="994">
        <v>8</v>
      </c>
      <c r="Z12" s="849">
        <v>0</v>
      </c>
      <c r="AA12" s="849">
        <v>0</v>
      </c>
      <c r="AB12" s="849">
        <v>0</v>
      </c>
      <c r="AC12" s="849">
        <v>0</v>
      </c>
      <c r="AD12" s="849">
        <v>0</v>
      </c>
    </row>
    <row r="13" spans="1:31" s="38" customFormat="1" ht="23.25" customHeight="1" x14ac:dyDescent="0.2">
      <c r="A13" s="2426" t="s">
        <v>627</v>
      </c>
      <c r="B13" s="2427"/>
      <c r="C13" s="747">
        <v>0</v>
      </c>
      <c r="D13" s="747">
        <v>0</v>
      </c>
      <c r="E13" s="747">
        <v>0</v>
      </c>
      <c r="F13" s="747">
        <v>0</v>
      </c>
      <c r="G13" s="747">
        <f>SUM(G6:G12)</f>
        <v>14</v>
      </c>
      <c r="H13" s="747">
        <f t="shared" ref="H13:AD13" si="0">SUM(H6:H12)</f>
        <v>0</v>
      </c>
      <c r="I13" s="747">
        <f t="shared" si="0"/>
        <v>1</v>
      </c>
      <c r="J13" s="747">
        <f t="shared" si="0"/>
        <v>0</v>
      </c>
      <c r="K13" s="850">
        <f t="shared" si="0"/>
        <v>991</v>
      </c>
      <c r="L13" s="747">
        <f t="shared" si="0"/>
        <v>0</v>
      </c>
      <c r="M13" s="747">
        <f t="shared" si="0"/>
        <v>2</v>
      </c>
      <c r="N13" s="747">
        <f t="shared" si="0"/>
        <v>0</v>
      </c>
      <c r="O13" s="747">
        <f t="shared" si="0"/>
        <v>0</v>
      </c>
      <c r="P13" s="747">
        <f t="shared" si="0"/>
        <v>0</v>
      </c>
      <c r="Q13" s="747">
        <f t="shared" si="0"/>
        <v>0</v>
      </c>
      <c r="R13" s="747">
        <f t="shared" si="0"/>
        <v>0</v>
      </c>
      <c r="S13" s="747">
        <f t="shared" si="0"/>
        <v>11</v>
      </c>
      <c r="T13" s="747">
        <f t="shared" si="0"/>
        <v>0</v>
      </c>
      <c r="U13" s="747">
        <f t="shared" si="0"/>
        <v>0</v>
      </c>
      <c r="V13" s="747">
        <f t="shared" si="0"/>
        <v>0</v>
      </c>
      <c r="W13" s="747">
        <f t="shared" si="0"/>
        <v>0</v>
      </c>
      <c r="X13" s="747">
        <f t="shared" si="0"/>
        <v>0</v>
      </c>
      <c r="Y13" s="850">
        <f t="shared" si="0"/>
        <v>99</v>
      </c>
      <c r="Z13" s="747">
        <f t="shared" si="0"/>
        <v>0</v>
      </c>
      <c r="AA13" s="747">
        <f t="shared" si="0"/>
        <v>0</v>
      </c>
      <c r="AB13" s="747">
        <f t="shared" si="0"/>
        <v>0</v>
      </c>
      <c r="AC13" s="747">
        <f t="shared" si="0"/>
        <v>0</v>
      </c>
      <c r="AD13" s="747">
        <f t="shared" si="0"/>
        <v>0</v>
      </c>
      <c r="AE13" s="851"/>
    </row>
    <row r="14" spans="1:31" ht="21" customHeight="1" x14ac:dyDescent="0.2">
      <c r="A14" s="756"/>
      <c r="B14" s="757"/>
      <c r="C14" s="757"/>
      <c r="D14" s="757"/>
      <c r="E14" s="757"/>
      <c r="F14" s="757"/>
      <c r="G14" s="757"/>
      <c r="H14" s="757"/>
      <c r="I14" s="757"/>
      <c r="J14" s="757"/>
      <c r="K14" s="757"/>
      <c r="L14" s="757"/>
      <c r="M14" s="757"/>
      <c r="N14" s="757"/>
      <c r="O14" s="757"/>
      <c r="P14" s="757"/>
      <c r="Q14" s="757"/>
      <c r="R14" s="757"/>
      <c r="S14" s="757"/>
      <c r="T14" s="757"/>
      <c r="U14" s="757"/>
      <c r="V14" s="757"/>
      <c r="W14" s="757"/>
      <c r="X14" s="757"/>
      <c r="Y14" s="757"/>
      <c r="Z14" s="757"/>
      <c r="AA14" s="757"/>
      <c r="AB14" s="757"/>
      <c r="AC14" s="757"/>
      <c r="AD14" s="757"/>
    </row>
    <row r="15" spans="1:31" ht="56.25" customHeight="1" x14ac:dyDescent="0.2">
      <c r="A15" s="2431" t="s">
        <v>14</v>
      </c>
      <c r="B15" s="2433" t="s">
        <v>168</v>
      </c>
      <c r="C15" s="2430" t="s">
        <v>185</v>
      </c>
      <c r="D15" s="2430"/>
      <c r="E15" s="2430" t="s">
        <v>186</v>
      </c>
      <c r="F15" s="2430"/>
      <c r="G15" s="2430" t="s">
        <v>187</v>
      </c>
      <c r="H15" s="2430"/>
      <c r="I15" s="2430" t="s">
        <v>188</v>
      </c>
      <c r="J15" s="2430"/>
      <c r="K15" s="2430" t="s">
        <v>189</v>
      </c>
      <c r="L15" s="2430"/>
      <c r="M15" s="2430" t="s">
        <v>483</v>
      </c>
      <c r="N15" s="2430"/>
      <c r="O15" s="2430" t="s">
        <v>190</v>
      </c>
      <c r="P15" s="2430"/>
      <c r="Q15" s="2430" t="s">
        <v>191</v>
      </c>
      <c r="R15" s="2430"/>
      <c r="S15" s="2430" t="s">
        <v>192</v>
      </c>
      <c r="T15" s="2430"/>
      <c r="U15" s="2430" t="s">
        <v>193</v>
      </c>
      <c r="V15" s="2430"/>
      <c r="W15" s="2430" t="s">
        <v>194</v>
      </c>
      <c r="X15" s="2430"/>
      <c r="Y15" s="2430" t="s">
        <v>195</v>
      </c>
      <c r="Z15" s="2430"/>
      <c r="AA15" s="2430" t="s">
        <v>196</v>
      </c>
      <c r="AB15" s="2430"/>
      <c r="AC15" s="2430" t="s">
        <v>197</v>
      </c>
      <c r="AD15" s="2430"/>
    </row>
    <row r="16" spans="1:31" ht="15.75" x14ac:dyDescent="0.25">
      <c r="A16" s="2432"/>
      <c r="B16" s="2433"/>
      <c r="C16" s="749" t="s">
        <v>182</v>
      </c>
      <c r="D16" s="749" t="s">
        <v>183</v>
      </c>
      <c r="E16" s="749" t="s">
        <v>182</v>
      </c>
      <c r="F16" s="749" t="s">
        <v>183</v>
      </c>
      <c r="G16" s="749" t="s">
        <v>182</v>
      </c>
      <c r="H16" s="749" t="s">
        <v>183</v>
      </c>
      <c r="I16" s="749" t="s">
        <v>182</v>
      </c>
      <c r="J16" s="749" t="s">
        <v>183</v>
      </c>
      <c r="K16" s="749" t="s">
        <v>182</v>
      </c>
      <c r="L16" s="749" t="s">
        <v>183</v>
      </c>
      <c r="M16" s="749" t="s">
        <v>182</v>
      </c>
      <c r="N16" s="749" t="s">
        <v>183</v>
      </c>
      <c r="O16" s="749" t="s">
        <v>182</v>
      </c>
      <c r="P16" s="749" t="s">
        <v>183</v>
      </c>
      <c r="Q16" s="749" t="s">
        <v>182</v>
      </c>
      <c r="R16" s="749" t="s">
        <v>183</v>
      </c>
      <c r="S16" s="749" t="s">
        <v>182</v>
      </c>
      <c r="T16" s="749" t="s">
        <v>183</v>
      </c>
      <c r="U16" s="749" t="s">
        <v>182</v>
      </c>
      <c r="V16" s="749" t="s">
        <v>183</v>
      </c>
      <c r="W16" s="749" t="s">
        <v>182</v>
      </c>
      <c r="X16" s="749" t="s">
        <v>183</v>
      </c>
      <c r="Y16" s="749" t="s">
        <v>182</v>
      </c>
      <c r="Z16" s="749" t="s">
        <v>183</v>
      </c>
      <c r="AA16" s="749" t="s">
        <v>182</v>
      </c>
      <c r="AB16" s="749" t="s">
        <v>183</v>
      </c>
      <c r="AC16" s="749" t="s">
        <v>182</v>
      </c>
      <c r="AD16" s="749" t="s">
        <v>183</v>
      </c>
    </row>
    <row r="17" spans="1:30" ht="18" customHeight="1" x14ac:dyDescent="0.2">
      <c r="A17" s="758">
        <v>1</v>
      </c>
      <c r="B17" s="751" t="s">
        <v>184</v>
      </c>
      <c r="C17" s="849">
        <v>0</v>
      </c>
      <c r="D17" s="849">
        <v>0</v>
      </c>
      <c r="E17" s="849">
        <v>0</v>
      </c>
      <c r="F17" s="849">
        <v>0</v>
      </c>
      <c r="G17" s="849">
        <v>0</v>
      </c>
      <c r="H17" s="849">
        <v>0</v>
      </c>
      <c r="I17" s="849">
        <v>0</v>
      </c>
      <c r="J17" s="849">
        <v>0</v>
      </c>
      <c r="K17" s="849">
        <v>0</v>
      </c>
      <c r="L17" s="849">
        <v>0</v>
      </c>
      <c r="M17" s="849">
        <v>0</v>
      </c>
      <c r="N17" s="849">
        <v>0</v>
      </c>
      <c r="O17" s="759">
        <v>152</v>
      </c>
      <c r="P17" s="849">
        <v>0</v>
      </c>
      <c r="Q17" s="849">
        <v>0</v>
      </c>
      <c r="R17" s="849">
        <v>0</v>
      </c>
      <c r="S17" s="751">
        <v>32</v>
      </c>
      <c r="T17" s="849">
        <v>0</v>
      </c>
      <c r="U17" s="849">
        <v>0</v>
      </c>
      <c r="V17" s="849">
        <v>0</v>
      </c>
      <c r="W17" s="849">
        <v>0</v>
      </c>
      <c r="X17" s="849">
        <v>0</v>
      </c>
      <c r="Y17" s="849">
        <v>0</v>
      </c>
      <c r="Z17" s="849">
        <v>0</v>
      </c>
      <c r="AA17" s="849">
        <v>0</v>
      </c>
      <c r="AB17" s="849">
        <v>0</v>
      </c>
      <c r="AC17" s="849">
        <v>0</v>
      </c>
      <c r="AD17" s="849">
        <v>0</v>
      </c>
    </row>
    <row r="18" spans="1:30" ht="18" customHeight="1" x14ac:dyDescent="0.2">
      <c r="A18" s="760">
        <v>7</v>
      </c>
      <c r="B18" s="753" t="s">
        <v>1</v>
      </c>
      <c r="C18" s="849">
        <v>0</v>
      </c>
      <c r="D18" s="849">
        <v>0</v>
      </c>
      <c r="E18" s="849">
        <v>0</v>
      </c>
      <c r="F18" s="849">
        <v>0</v>
      </c>
      <c r="G18" s="849">
        <v>0</v>
      </c>
      <c r="H18" s="849">
        <v>0</v>
      </c>
      <c r="I18" s="849">
        <v>0</v>
      </c>
      <c r="J18" s="849">
        <v>0</v>
      </c>
      <c r="K18" s="849">
        <v>0</v>
      </c>
      <c r="L18" s="849">
        <v>0</v>
      </c>
      <c r="M18" s="849">
        <v>0</v>
      </c>
      <c r="N18" s="849">
        <v>0</v>
      </c>
      <c r="O18" s="761">
        <v>482</v>
      </c>
      <c r="P18" s="849">
        <v>0</v>
      </c>
      <c r="Q18" s="849">
        <v>0</v>
      </c>
      <c r="R18" s="849">
        <v>0</v>
      </c>
      <c r="S18" s="849">
        <v>0</v>
      </c>
      <c r="T18" s="849">
        <v>0</v>
      </c>
      <c r="U18" s="849">
        <v>0</v>
      </c>
      <c r="V18" s="849">
        <v>0</v>
      </c>
      <c r="W18" s="849">
        <v>0</v>
      </c>
      <c r="X18" s="849">
        <v>0</v>
      </c>
      <c r="Y18" s="849">
        <v>0</v>
      </c>
      <c r="Z18" s="849">
        <v>0</v>
      </c>
      <c r="AA18" s="849">
        <v>0</v>
      </c>
      <c r="AB18" s="849">
        <v>0</v>
      </c>
      <c r="AC18" s="849">
        <v>0</v>
      </c>
      <c r="AD18" s="849">
        <v>0</v>
      </c>
    </row>
    <row r="19" spans="1:30" ht="18" customHeight="1" x14ac:dyDescent="0.2">
      <c r="A19" s="760">
        <v>3</v>
      </c>
      <c r="B19" s="753" t="s">
        <v>527</v>
      </c>
      <c r="C19" s="849">
        <v>0</v>
      </c>
      <c r="D19" s="849">
        <v>0</v>
      </c>
      <c r="E19" s="849">
        <v>0</v>
      </c>
      <c r="F19" s="849">
        <v>0</v>
      </c>
      <c r="G19" s="849">
        <v>0</v>
      </c>
      <c r="H19" s="849">
        <v>0</v>
      </c>
      <c r="I19" s="849">
        <v>0</v>
      </c>
      <c r="J19" s="849">
        <v>0</v>
      </c>
      <c r="K19" s="753">
        <v>23</v>
      </c>
      <c r="L19" s="849">
        <v>0</v>
      </c>
      <c r="M19" s="849">
        <v>0</v>
      </c>
      <c r="N19" s="849">
        <v>0</v>
      </c>
      <c r="O19" s="761">
        <v>1195</v>
      </c>
      <c r="P19" s="849">
        <v>0</v>
      </c>
      <c r="Q19" s="849">
        <v>0</v>
      </c>
      <c r="R19" s="849">
        <v>0</v>
      </c>
      <c r="S19" s="753">
        <v>88</v>
      </c>
      <c r="T19" s="849">
        <v>0</v>
      </c>
      <c r="U19" s="849">
        <v>0</v>
      </c>
      <c r="V19" s="849">
        <v>0</v>
      </c>
      <c r="W19" s="849">
        <v>0</v>
      </c>
      <c r="X19" s="849">
        <v>0</v>
      </c>
      <c r="Y19" s="849">
        <v>0</v>
      </c>
      <c r="Z19" s="849">
        <v>0</v>
      </c>
      <c r="AA19" s="753">
        <v>28</v>
      </c>
      <c r="AB19" s="849">
        <v>0</v>
      </c>
      <c r="AC19" s="849">
        <v>0</v>
      </c>
      <c r="AD19" s="849">
        <v>0</v>
      </c>
    </row>
    <row r="20" spans="1:30" ht="18" customHeight="1" x14ac:dyDescent="0.2">
      <c r="A20" s="760">
        <v>4</v>
      </c>
      <c r="B20" s="753" t="s">
        <v>35</v>
      </c>
      <c r="C20" s="849">
        <v>0</v>
      </c>
      <c r="D20" s="849">
        <v>0</v>
      </c>
      <c r="E20" s="849">
        <v>0</v>
      </c>
      <c r="F20" s="849">
        <v>0</v>
      </c>
      <c r="G20" s="849">
        <v>0</v>
      </c>
      <c r="H20" s="849">
        <v>0</v>
      </c>
      <c r="I20" s="849">
        <v>0</v>
      </c>
      <c r="J20" s="849">
        <v>0</v>
      </c>
      <c r="K20" s="753">
        <v>17</v>
      </c>
      <c r="L20" s="849">
        <v>0</v>
      </c>
      <c r="M20" s="849">
        <v>0</v>
      </c>
      <c r="N20" s="849">
        <v>0</v>
      </c>
      <c r="O20" s="761">
        <v>168</v>
      </c>
      <c r="P20" s="849">
        <v>0</v>
      </c>
      <c r="Q20" s="849">
        <v>0</v>
      </c>
      <c r="R20" s="849">
        <v>0</v>
      </c>
      <c r="S20" s="849">
        <v>0</v>
      </c>
      <c r="T20" s="849">
        <v>0</v>
      </c>
      <c r="U20" s="849">
        <v>0</v>
      </c>
      <c r="V20" s="849">
        <v>0</v>
      </c>
      <c r="W20" s="849">
        <v>0</v>
      </c>
      <c r="X20" s="849">
        <v>0</v>
      </c>
      <c r="Y20" s="849">
        <v>0</v>
      </c>
      <c r="Z20" s="849">
        <v>0</v>
      </c>
      <c r="AA20" s="753">
        <v>5</v>
      </c>
      <c r="AB20" s="849">
        <v>0</v>
      </c>
      <c r="AC20" s="849">
        <v>0</v>
      </c>
      <c r="AD20" s="849">
        <v>0</v>
      </c>
    </row>
    <row r="21" spans="1:30" ht="18" customHeight="1" x14ac:dyDescent="0.2">
      <c r="A21" s="760">
        <v>5</v>
      </c>
      <c r="B21" s="753" t="s">
        <v>12</v>
      </c>
      <c r="C21" s="849">
        <v>0</v>
      </c>
      <c r="D21" s="849">
        <v>0</v>
      </c>
      <c r="E21" s="849">
        <v>0</v>
      </c>
      <c r="F21" s="849">
        <v>0</v>
      </c>
      <c r="G21" s="849">
        <v>0</v>
      </c>
      <c r="H21" s="849">
        <v>0</v>
      </c>
      <c r="I21" s="849">
        <v>0</v>
      </c>
      <c r="J21" s="849">
        <v>0</v>
      </c>
      <c r="K21" s="753">
        <v>34</v>
      </c>
      <c r="L21" s="849">
        <v>0</v>
      </c>
      <c r="M21" s="849">
        <v>0</v>
      </c>
      <c r="N21" s="849">
        <v>0</v>
      </c>
      <c r="O21" s="761">
        <v>627</v>
      </c>
      <c r="P21" s="849">
        <v>0</v>
      </c>
      <c r="Q21" s="849">
        <v>0</v>
      </c>
      <c r="R21" s="849">
        <v>0</v>
      </c>
      <c r="S21" s="753">
        <v>20</v>
      </c>
      <c r="T21" s="849">
        <v>0</v>
      </c>
      <c r="U21" s="849">
        <v>0</v>
      </c>
      <c r="V21" s="849">
        <v>0</v>
      </c>
      <c r="W21" s="849">
        <v>0</v>
      </c>
      <c r="X21" s="849">
        <v>0</v>
      </c>
      <c r="Y21" s="849">
        <v>0</v>
      </c>
      <c r="Z21" s="849">
        <v>0</v>
      </c>
      <c r="AA21" s="753">
        <v>34</v>
      </c>
      <c r="AB21" s="849">
        <v>0</v>
      </c>
      <c r="AC21" s="849">
        <v>0</v>
      </c>
      <c r="AD21" s="849">
        <v>0</v>
      </c>
    </row>
    <row r="22" spans="1:30" ht="18" customHeight="1" x14ac:dyDescent="0.2">
      <c r="A22" s="760">
        <v>6</v>
      </c>
      <c r="B22" s="753" t="s">
        <v>32</v>
      </c>
      <c r="C22" s="849">
        <v>0</v>
      </c>
      <c r="D22" s="849">
        <v>0</v>
      </c>
      <c r="E22" s="849">
        <v>0</v>
      </c>
      <c r="F22" s="849">
        <v>0</v>
      </c>
      <c r="G22" s="849">
        <v>0</v>
      </c>
      <c r="H22" s="849">
        <v>0</v>
      </c>
      <c r="I22" s="849">
        <v>0</v>
      </c>
      <c r="J22" s="849">
        <v>0</v>
      </c>
      <c r="K22" s="753">
        <v>5</v>
      </c>
      <c r="L22" s="849">
        <v>0</v>
      </c>
      <c r="M22" s="849">
        <v>0</v>
      </c>
      <c r="N22" s="849">
        <v>0</v>
      </c>
      <c r="O22" s="761">
        <v>1182</v>
      </c>
      <c r="P22" s="849">
        <v>0</v>
      </c>
      <c r="Q22" s="849">
        <v>0</v>
      </c>
      <c r="R22" s="849">
        <v>0</v>
      </c>
      <c r="S22" s="753">
        <v>101</v>
      </c>
      <c r="T22" s="849">
        <v>0</v>
      </c>
      <c r="U22" s="849">
        <v>0</v>
      </c>
      <c r="V22" s="849">
        <v>0</v>
      </c>
      <c r="W22" s="849">
        <v>0</v>
      </c>
      <c r="X22" s="849">
        <v>0</v>
      </c>
      <c r="Y22" s="849">
        <v>0</v>
      </c>
      <c r="Z22" s="849">
        <v>0</v>
      </c>
      <c r="AA22" s="849">
        <v>0</v>
      </c>
      <c r="AB22" s="849">
        <v>0</v>
      </c>
      <c r="AC22" s="849">
        <v>0</v>
      </c>
      <c r="AD22" s="849">
        <v>0</v>
      </c>
    </row>
    <row r="23" spans="1:30" ht="18" customHeight="1" x14ac:dyDescent="0.2">
      <c r="A23" s="762">
        <v>7</v>
      </c>
      <c r="B23" s="755" t="s">
        <v>198</v>
      </c>
      <c r="C23" s="849">
        <v>0</v>
      </c>
      <c r="D23" s="849">
        <v>0</v>
      </c>
      <c r="E23" s="849">
        <v>0</v>
      </c>
      <c r="F23" s="849">
        <v>0</v>
      </c>
      <c r="G23" s="849">
        <v>0</v>
      </c>
      <c r="H23" s="849">
        <v>0</v>
      </c>
      <c r="I23" s="849">
        <v>0</v>
      </c>
      <c r="J23" s="849">
        <v>0</v>
      </c>
      <c r="K23" s="849">
        <v>112</v>
      </c>
      <c r="L23" s="849">
        <v>0</v>
      </c>
      <c r="M23" s="755">
        <v>1</v>
      </c>
      <c r="N23" s="849">
        <v>0</v>
      </c>
      <c r="O23" s="763">
        <v>1</v>
      </c>
      <c r="P23" s="849">
        <v>0</v>
      </c>
      <c r="Q23" s="849">
        <v>0</v>
      </c>
      <c r="R23" s="849">
        <v>0</v>
      </c>
      <c r="S23" s="755">
        <v>30</v>
      </c>
      <c r="T23" s="849">
        <v>0</v>
      </c>
      <c r="U23" s="849">
        <v>0</v>
      </c>
      <c r="V23" s="849">
        <v>0</v>
      </c>
      <c r="W23" s="849">
        <v>0</v>
      </c>
      <c r="X23" s="849">
        <v>0</v>
      </c>
      <c r="Y23" s="849">
        <v>0</v>
      </c>
      <c r="Z23" s="849">
        <v>0</v>
      </c>
      <c r="AA23" s="755">
        <v>12</v>
      </c>
      <c r="AB23" s="849">
        <v>0</v>
      </c>
      <c r="AC23" s="849">
        <v>0</v>
      </c>
      <c r="AD23" s="849">
        <v>0</v>
      </c>
    </row>
    <row r="24" spans="1:30" ht="25.5" customHeight="1" x14ac:dyDescent="0.2">
      <c r="A24" s="2426" t="s">
        <v>510</v>
      </c>
      <c r="B24" s="2427"/>
      <c r="C24" s="747">
        <f>SUM(C17:C23)</f>
        <v>0</v>
      </c>
      <c r="D24" s="747">
        <f t="shared" ref="D24:AD24" si="1">SUM(D17:D23)</f>
        <v>0</v>
      </c>
      <c r="E24" s="747">
        <f t="shared" si="1"/>
        <v>0</v>
      </c>
      <c r="F24" s="747">
        <f t="shared" si="1"/>
        <v>0</v>
      </c>
      <c r="G24" s="747">
        <f t="shared" si="1"/>
        <v>0</v>
      </c>
      <c r="H24" s="747">
        <f t="shared" si="1"/>
        <v>0</v>
      </c>
      <c r="I24" s="747">
        <f t="shared" si="1"/>
        <v>0</v>
      </c>
      <c r="J24" s="747">
        <f t="shared" si="1"/>
        <v>0</v>
      </c>
      <c r="K24" s="747">
        <f t="shared" si="1"/>
        <v>191</v>
      </c>
      <c r="L24" s="764">
        <f t="shared" si="1"/>
        <v>0</v>
      </c>
      <c r="M24" s="764">
        <f t="shared" si="1"/>
        <v>1</v>
      </c>
      <c r="N24" s="764">
        <f t="shared" si="1"/>
        <v>0</v>
      </c>
      <c r="O24" s="765">
        <f t="shared" si="1"/>
        <v>3807</v>
      </c>
      <c r="P24" s="764">
        <f t="shared" si="1"/>
        <v>0</v>
      </c>
      <c r="Q24" s="764">
        <f t="shared" si="1"/>
        <v>0</v>
      </c>
      <c r="R24" s="764">
        <f t="shared" si="1"/>
        <v>0</v>
      </c>
      <c r="S24" s="766">
        <f t="shared" si="1"/>
        <v>271</v>
      </c>
      <c r="T24" s="764">
        <f t="shared" si="1"/>
        <v>0</v>
      </c>
      <c r="U24" s="764">
        <f t="shared" si="1"/>
        <v>0</v>
      </c>
      <c r="V24" s="764">
        <f t="shared" si="1"/>
        <v>0</v>
      </c>
      <c r="W24" s="764">
        <f t="shared" si="1"/>
        <v>0</v>
      </c>
      <c r="X24" s="764">
        <f t="shared" si="1"/>
        <v>0</v>
      </c>
      <c r="Y24" s="764">
        <f t="shared" si="1"/>
        <v>0</v>
      </c>
      <c r="Z24" s="764">
        <f t="shared" si="1"/>
        <v>0</v>
      </c>
      <c r="AA24" s="765">
        <f>SUM(AA17:AA23)</f>
        <v>79</v>
      </c>
      <c r="AB24" s="764">
        <f t="shared" si="1"/>
        <v>0</v>
      </c>
      <c r="AC24" s="764">
        <f t="shared" si="1"/>
        <v>0</v>
      </c>
      <c r="AD24" s="764">
        <f t="shared" si="1"/>
        <v>0</v>
      </c>
    </row>
    <row r="25" spans="1:30" ht="10.5" customHeight="1" x14ac:dyDescent="0.2">
      <c r="A25" s="767"/>
      <c r="B25" s="767"/>
      <c r="C25" s="768"/>
      <c r="D25" s="769"/>
      <c r="E25" s="769"/>
      <c r="F25" s="769"/>
      <c r="G25" s="769"/>
      <c r="H25" s="769"/>
      <c r="I25" s="769"/>
      <c r="J25" s="769"/>
      <c r="K25" s="769"/>
      <c r="L25" s="769"/>
      <c r="M25" s="769"/>
      <c r="N25" s="769"/>
      <c r="O25" s="769"/>
      <c r="P25" s="769"/>
      <c r="Q25" s="769"/>
      <c r="R25" s="769"/>
      <c r="S25" s="769"/>
      <c r="T25" s="769"/>
      <c r="U25" s="769"/>
      <c r="V25" s="769"/>
      <c r="W25" s="769"/>
      <c r="X25" s="769"/>
      <c r="Y25" s="769"/>
      <c r="Z25" s="769"/>
      <c r="AA25" s="769"/>
      <c r="AB25" s="769"/>
      <c r="AC25" s="769"/>
      <c r="AD25" s="769"/>
    </row>
    <row r="26" spans="1:30" ht="15.75" x14ac:dyDescent="0.25">
      <c r="A26" s="2428" t="s">
        <v>484</v>
      </c>
      <c r="B26" s="2428"/>
      <c r="C26" s="2428"/>
      <c r="D26" s="2428"/>
      <c r="E26" s="2428"/>
      <c r="F26" s="2428"/>
      <c r="G26" s="770"/>
      <c r="H26" s="770"/>
      <c r="I26" s="770"/>
      <c r="J26" s="770"/>
      <c r="K26" s="770"/>
      <c r="L26" s="770"/>
      <c r="M26" s="770"/>
      <c r="N26" s="770"/>
      <c r="O26" s="770"/>
      <c r="P26" s="770"/>
      <c r="Q26" s="770"/>
      <c r="R26" s="770"/>
      <c r="S26" s="770"/>
      <c r="T26" s="770"/>
      <c r="U26" s="770"/>
      <c r="V26" s="770"/>
      <c r="W26" s="770"/>
      <c r="X26" s="770"/>
      <c r="Y26" s="770"/>
      <c r="Z26" s="770"/>
      <c r="AA26" s="770"/>
      <c r="AB26" s="770"/>
      <c r="AC26" s="770"/>
      <c r="AD26" s="770"/>
    </row>
    <row r="27" spans="1:30" ht="15.75" x14ac:dyDescent="0.25">
      <c r="A27" s="2429"/>
      <c r="B27" s="2429"/>
      <c r="C27" s="2429"/>
      <c r="D27" s="2429"/>
      <c r="E27" s="770"/>
      <c r="F27" s="771"/>
      <c r="G27" s="770"/>
      <c r="H27" s="770"/>
      <c r="I27" s="770"/>
      <c r="J27" s="770"/>
      <c r="K27" s="770"/>
      <c r="L27" s="770"/>
      <c r="M27" s="770"/>
      <c r="N27" s="770"/>
      <c r="O27" s="770"/>
      <c r="P27" s="770"/>
      <c r="Q27" s="770"/>
      <c r="R27" s="770"/>
      <c r="S27" s="770"/>
      <c r="T27" s="770"/>
      <c r="U27" s="770"/>
      <c r="V27" s="770"/>
      <c r="W27" s="770"/>
      <c r="X27" s="770"/>
      <c r="Y27" s="770"/>
      <c r="Z27" s="770"/>
      <c r="AA27" s="770"/>
      <c r="AB27" s="770"/>
      <c r="AC27" s="770"/>
      <c r="AD27" s="770"/>
    </row>
    <row r="28" spans="1:30" ht="15.75" x14ac:dyDescent="0.25">
      <c r="A28" s="748"/>
      <c r="B28" s="772"/>
      <c r="C28" s="664"/>
      <c r="D28" s="664"/>
      <c r="E28" s="664"/>
      <c r="F28" s="771"/>
      <c r="G28" s="664"/>
      <c r="H28" s="664"/>
      <c r="I28" s="664"/>
      <c r="J28" s="2439"/>
      <c r="K28" s="2439"/>
      <c r="L28" s="2439"/>
      <c r="M28" s="2439"/>
      <c r="N28" s="2439"/>
      <c r="O28" s="2439"/>
      <c r="P28" s="2439"/>
      <c r="Q28" s="664"/>
      <c r="R28" s="664"/>
      <c r="S28" s="664"/>
      <c r="T28" s="664"/>
      <c r="U28" s="2439"/>
      <c r="V28" s="2439"/>
      <c r="W28" s="2439"/>
      <c r="X28" s="2439"/>
      <c r="Y28" s="2439"/>
      <c r="Z28" s="2439"/>
      <c r="AA28" s="2439"/>
      <c r="AB28" s="2439"/>
      <c r="AC28" s="2439"/>
      <c r="AD28" s="2439"/>
    </row>
    <row r="29" spans="1:30" x14ac:dyDescent="0.2">
      <c r="A29" s="748"/>
      <c r="B29" s="772"/>
      <c r="C29" s="664"/>
      <c r="D29" s="664"/>
      <c r="E29" s="664"/>
      <c r="F29" s="664"/>
      <c r="G29" s="664"/>
      <c r="H29" s="664"/>
      <c r="I29" s="664"/>
      <c r="J29" s="2439"/>
      <c r="K29" s="2439"/>
      <c r="L29" s="2439"/>
      <c r="M29" s="2439"/>
      <c r="N29" s="2439"/>
      <c r="O29" s="2439"/>
      <c r="P29" s="2439"/>
      <c r="Q29" s="664"/>
      <c r="R29" s="664"/>
      <c r="S29" s="664"/>
      <c r="T29" s="664"/>
      <c r="U29" s="2440"/>
      <c r="V29" s="2439"/>
      <c r="W29" s="2439"/>
      <c r="X29" s="2439"/>
      <c r="Y29" s="2439"/>
      <c r="Z29" s="2439"/>
      <c r="AA29" s="2439"/>
      <c r="AB29" s="2439"/>
      <c r="AC29" s="2439"/>
      <c r="AD29" s="2439"/>
    </row>
    <row r="30" spans="1:30" x14ac:dyDescent="0.2">
      <c r="A30" s="664"/>
      <c r="B30" s="773"/>
      <c r="C30" s="664"/>
      <c r="D30" s="664"/>
      <c r="E30" s="664"/>
      <c r="F30" s="664"/>
      <c r="G30" s="664"/>
      <c r="H30" s="664"/>
      <c r="I30" s="664"/>
      <c r="J30" s="774"/>
      <c r="K30" s="774"/>
      <c r="L30" s="774"/>
      <c r="M30" s="774"/>
      <c r="N30" s="774"/>
      <c r="O30" s="774"/>
      <c r="P30" s="774"/>
      <c r="Q30" s="664"/>
      <c r="R30" s="664"/>
      <c r="S30" s="664"/>
      <c r="T30" s="664"/>
      <c r="U30" s="774"/>
      <c r="V30" s="774"/>
      <c r="W30" s="774"/>
      <c r="X30" s="774"/>
      <c r="Y30" s="774"/>
      <c r="Z30" s="774"/>
      <c r="AA30" s="774"/>
      <c r="AB30" s="774"/>
      <c r="AC30" s="774"/>
      <c r="AD30" s="774"/>
    </row>
    <row r="31" spans="1:30" x14ac:dyDescent="0.2">
      <c r="A31" s="664"/>
      <c r="B31" s="773"/>
      <c r="C31" s="664"/>
      <c r="D31" s="664"/>
      <c r="E31" s="664"/>
      <c r="F31" s="664"/>
      <c r="G31" s="664"/>
      <c r="H31" s="664"/>
      <c r="I31" s="664"/>
      <c r="J31" s="664"/>
      <c r="K31" s="664"/>
      <c r="L31" s="664"/>
      <c r="M31" s="664"/>
      <c r="N31" s="664"/>
      <c r="O31" s="664"/>
      <c r="P31" s="664"/>
      <c r="Q31" s="664"/>
      <c r="R31" s="664"/>
      <c r="S31" s="664"/>
      <c r="T31" s="664"/>
      <c r="U31" s="664"/>
      <c r="V31" s="664"/>
      <c r="W31" s="664"/>
      <c r="X31" s="664"/>
      <c r="Y31" s="664"/>
      <c r="Z31" s="664"/>
      <c r="AA31" s="664"/>
      <c r="AB31" s="664"/>
      <c r="AC31" s="664"/>
      <c r="AD31" s="664"/>
    </row>
    <row r="32" spans="1:30" x14ac:dyDescent="0.2">
      <c r="A32" s="664"/>
      <c r="B32" s="773"/>
      <c r="C32" s="664"/>
      <c r="D32" s="664"/>
      <c r="E32" s="664"/>
      <c r="F32" s="664"/>
      <c r="G32" s="664"/>
      <c r="H32" s="664"/>
      <c r="I32" s="664"/>
      <c r="J32" s="664"/>
      <c r="K32" s="664"/>
      <c r="L32" s="664"/>
      <c r="M32" s="664"/>
      <c r="N32" s="664"/>
      <c r="O32" s="664"/>
      <c r="P32" s="664"/>
      <c r="Q32" s="664"/>
      <c r="R32" s="664"/>
      <c r="S32" s="664"/>
      <c r="T32" s="664"/>
      <c r="U32" s="664"/>
      <c r="V32" s="664"/>
      <c r="W32" s="664"/>
      <c r="X32" s="664"/>
      <c r="Y32" s="664"/>
      <c r="Z32" s="664"/>
      <c r="AA32" s="664"/>
      <c r="AB32" s="664"/>
      <c r="AC32" s="664"/>
      <c r="AD32" s="664"/>
    </row>
    <row r="33" spans="1:30" x14ac:dyDescent="0.2">
      <c r="A33" s="664"/>
      <c r="B33" s="773"/>
      <c r="C33" s="664"/>
      <c r="D33" s="664"/>
      <c r="E33" s="664"/>
      <c r="F33" s="664"/>
      <c r="G33" s="664"/>
      <c r="H33" s="664"/>
      <c r="I33" s="664"/>
      <c r="J33" s="664"/>
      <c r="K33" s="664"/>
      <c r="L33" s="664"/>
      <c r="M33" s="664"/>
      <c r="N33" s="664"/>
      <c r="O33" s="664"/>
      <c r="P33" s="664"/>
      <c r="Q33" s="664"/>
      <c r="R33" s="664"/>
      <c r="S33" s="664"/>
      <c r="T33" s="664"/>
      <c r="U33" s="664"/>
      <c r="V33" s="664"/>
      <c r="W33" s="664"/>
      <c r="X33" s="664"/>
      <c r="Y33" s="664"/>
      <c r="Z33" s="664"/>
      <c r="AA33" s="664"/>
      <c r="AB33" s="664"/>
      <c r="AC33" s="664"/>
      <c r="AD33" s="664"/>
    </row>
    <row r="34" spans="1:30" ht="15.75" x14ac:dyDescent="0.25">
      <c r="A34" s="664"/>
      <c r="B34" s="664"/>
      <c r="C34" s="664"/>
      <c r="D34" s="664"/>
      <c r="E34" s="664"/>
      <c r="F34" s="664"/>
      <c r="G34" s="664"/>
      <c r="H34" s="664"/>
      <c r="I34" s="664"/>
      <c r="J34" s="2438"/>
      <c r="K34" s="2438"/>
      <c r="L34" s="2438"/>
      <c r="M34" s="2438"/>
      <c r="N34" s="2438"/>
      <c r="O34" s="2438"/>
      <c r="P34" s="2438"/>
      <c r="Q34" s="664"/>
      <c r="R34" s="664"/>
      <c r="S34" s="664"/>
      <c r="T34" s="775"/>
      <c r="U34" s="775"/>
      <c r="V34" s="2438"/>
      <c r="W34" s="2438"/>
      <c r="X34" s="2438"/>
      <c r="Y34" s="2438"/>
      <c r="Z34" s="2438"/>
      <c r="AA34" s="2438"/>
      <c r="AB34" s="2438"/>
      <c r="AC34" s="2438"/>
      <c r="AD34" s="775"/>
    </row>
  </sheetData>
  <mergeCells count="45">
    <mergeCell ref="K4:L4"/>
    <mergeCell ref="M4:N4"/>
    <mergeCell ref="B4:B5"/>
    <mergeCell ref="C4:D4"/>
    <mergeCell ref="E4:F4"/>
    <mergeCell ref="G4:H4"/>
    <mergeCell ref="I4:J4"/>
    <mergeCell ref="J34:P34"/>
    <mergeCell ref="V34:AC34"/>
    <mergeCell ref="O15:P15"/>
    <mergeCell ref="Q15:R15"/>
    <mergeCell ref="S15:T15"/>
    <mergeCell ref="M15:N15"/>
    <mergeCell ref="J28:P28"/>
    <mergeCell ref="U28:AD28"/>
    <mergeCell ref="J29:P29"/>
    <mergeCell ref="U29:AD29"/>
    <mergeCell ref="A1:AD1"/>
    <mergeCell ref="A13:B13"/>
    <mergeCell ref="AC15:AD15"/>
    <mergeCell ref="Y15:Z15"/>
    <mergeCell ref="AA15:AB15"/>
    <mergeCell ref="AC4:AD4"/>
    <mergeCell ref="O4:P4"/>
    <mergeCell ref="Q4:R4"/>
    <mergeCell ref="S4:T4"/>
    <mergeCell ref="U4:V4"/>
    <mergeCell ref="Y4:Z4"/>
    <mergeCell ref="AA4:AB4"/>
    <mergeCell ref="W4:X4"/>
    <mergeCell ref="C2:AB2"/>
    <mergeCell ref="A3:F3"/>
    <mergeCell ref="A4:A5"/>
    <mergeCell ref="A24:B24"/>
    <mergeCell ref="A26:F26"/>
    <mergeCell ref="A27:D27"/>
    <mergeCell ref="U15:V15"/>
    <mergeCell ref="W15:X15"/>
    <mergeCell ref="A15:A16"/>
    <mergeCell ref="B15:B16"/>
    <mergeCell ref="C15:D15"/>
    <mergeCell ref="E15:F15"/>
    <mergeCell ref="G15:H15"/>
    <mergeCell ref="I15:J15"/>
    <mergeCell ref="K15:L15"/>
  </mergeCells>
  <phoneticPr fontId="20" type="noConversion"/>
  <pageMargins left="0.2" right="0.21" top="0.49" bottom="0.48" header="0.26" footer="0.36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2:K22"/>
  <sheetViews>
    <sheetView zoomScale="75" workbookViewId="0">
      <selection activeCell="A2" sqref="A2:K2"/>
    </sheetView>
  </sheetViews>
  <sheetFormatPr defaultRowHeight="15" x14ac:dyDescent="0.2"/>
  <cols>
    <col min="1" max="1" width="4.25" customWidth="1"/>
    <col min="2" max="2" width="19.5" customWidth="1"/>
    <col min="3" max="3" width="14" customWidth="1"/>
    <col min="4" max="4" width="11.375" customWidth="1"/>
    <col min="5" max="5" width="11.5" customWidth="1"/>
    <col min="6" max="6" width="11.375" customWidth="1"/>
    <col min="7" max="7" width="12" customWidth="1"/>
    <col min="8" max="8" width="10.25" customWidth="1"/>
    <col min="9" max="9" width="8.75" customWidth="1"/>
    <col min="10" max="10" width="11.375" customWidth="1"/>
    <col min="11" max="11" width="10.5" customWidth="1"/>
  </cols>
  <sheetData>
    <row r="2" spans="1:11" ht="18.75" x14ac:dyDescent="0.3">
      <c r="A2" s="2302" t="s">
        <v>40</v>
      </c>
      <c r="B2" s="2302"/>
      <c r="C2" s="2302"/>
      <c r="D2" s="2302"/>
      <c r="E2" s="2302"/>
      <c r="F2" s="2302"/>
      <c r="G2" s="2302"/>
      <c r="H2" s="2302"/>
      <c r="I2" s="2302"/>
      <c r="J2" s="2302"/>
      <c r="K2" s="2302"/>
    </row>
    <row r="3" spans="1:11" ht="21.75" x14ac:dyDescent="0.35">
      <c r="A3" s="4"/>
    </row>
    <row r="4" spans="1:11" x14ac:dyDescent="0.2">
      <c r="A4" s="2453" t="s">
        <v>3</v>
      </c>
      <c r="B4" s="2455" t="s">
        <v>38</v>
      </c>
      <c r="C4" s="2453" t="s">
        <v>4</v>
      </c>
      <c r="D4" s="2453" t="s">
        <v>5</v>
      </c>
      <c r="E4" s="2453" t="s">
        <v>6</v>
      </c>
      <c r="F4" s="2453" t="s">
        <v>7</v>
      </c>
      <c r="G4" s="2453" t="s">
        <v>15</v>
      </c>
      <c r="H4" s="2453" t="s">
        <v>8</v>
      </c>
      <c r="I4" s="2453" t="s">
        <v>9</v>
      </c>
      <c r="J4" s="2453" t="s">
        <v>10</v>
      </c>
      <c r="K4" s="2453" t="s">
        <v>11</v>
      </c>
    </row>
    <row r="5" spans="1:11" ht="49.5" customHeight="1" x14ac:dyDescent="0.2">
      <c r="A5" s="2454"/>
      <c r="B5" s="2456"/>
      <c r="C5" s="2454"/>
      <c r="D5" s="2454"/>
      <c r="E5" s="2454"/>
      <c r="F5" s="2454"/>
      <c r="G5" s="2454"/>
      <c r="H5" s="2454"/>
      <c r="I5" s="2454"/>
      <c r="J5" s="2454"/>
      <c r="K5" s="2454"/>
    </row>
    <row r="6" spans="1:11" x14ac:dyDescent="0.2">
      <c r="A6" s="2457">
        <v>1</v>
      </c>
      <c r="B6" s="2458" t="s">
        <v>92</v>
      </c>
      <c r="C6" s="2452">
        <v>0</v>
      </c>
      <c r="D6" s="2452">
        <v>12</v>
      </c>
      <c r="E6" s="2452">
        <v>21</v>
      </c>
      <c r="F6" s="2452">
        <v>63</v>
      </c>
      <c r="G6" s="2452">
        <v>118</v>
      </c>
      <c r="H6" s="2452">
        <v>0</v>
      </c>
      <c r="I6" s="2452">
        <v>0</v>
      </c>
      <c r="J6" s="2452">
        <v>0</v>
      </c>
      <c r="K6" s="2452">
        <v>118</v>
      </c>
    </row>
    <row r="7" spans="1:11" x14ac:dyDescent="0.2">
      <c r="A7" s="2446"/>
      <c r="B7" s="2448"/>
      <c r="C7" s="2444"/>
      <c r="D7" s="2444"/>
      <c r="E7" s="2444"/>
      <c r="F7" s="2444"/>
      <c r="G7" s="2444"/>
      <c r="H7" s="2444"/>
      <c r="I7" s="2444"/>
      <c r="J7" s="2444"/>
      <c r="K7" s="2444"/>
    </row>
    <row r="8" spans="1:11" x14ac:dyDescent="0.2">
      <c r="A8" s="2446">
        <v>2</v>
      </c>
      <c r="B8" s="2448" t="s">
        <v>101</v>
      </c>
      <c r="C8" s="2444">
        <v>15</v>
      </c>
      <c r="D8" s="2444">
        <v>29</v>
      </c>
      <c r="E8" s="2444">
        <v>84</v>
      </c>
      <c r="F8" s="2444">
        <v>184</v>
      </c>
      <c r="G8" s="2444">
        <v>401</v>
      </c>
      <c r="H8" s="2444">
        <v>0</v>
      </c>
      <c r="I8" s="2444">
        <v>7</v>
      </c>
      <c r="J8" s="2444">
        <v>0</v>
      </c>
      <c r="K8" s="2444">
        <v>203</v>
      </c>
    </row>
    <row r="9" spans="1:11" x14ac:dyDescent="0.2">
      <c r="A9" s="2446"/>
      <c r="B9" s="2448"/>
      <c r="C9" s="2444"/>
      <c r="D9" s="2444"/>
      <c r="E9" s="2444"/>
      <c r="F9" s="2444"/>
      <c r="G9" s="2444"/>
      <c r="H9" s="2444"/>
      <c r="I9" s="2444"/>
      <c r="J9" s="2444"/>
      <c r="K9" s="2444"/>
    </row>
    <row r="10" spans="1:11" x14ac:dyDescent="0.2">
      <c r="A10" s="2446">
        <v>3</v>
      </c>
      <c r="B10" s="2448" t="s">
        <v>94</v>
      </c>
      <c r="C10" s="2444">
        <v>4</v>
      </c>
      <c r="D10" s="2444">
        <v>4</v>
      </c>
      <c r="E10" s="2444">
        <v>17</v>
      </c>
      <c r="F10" s="2444">
        <v>70</v>
      </c>
      <c r="G10" s="2444">
        <v>387</v>
      </c>
      <c r="H10" s="2444">
        <v>0</v>
      </c>
      <c r="I10" s="2444">
        <v>1</v>
      </c>
      <c r="J10" s="2444">
        <v>0</v>
      </c>
      <c r="K10" s="2444">
        <v>79</v>
      </c>
    </row>
    <row r="11" spans="1:11" x14ac:dyDescent="0.2">
      <c r="A11" s="2446"/>
      <c r="B11" s="2448"/>
      <c r="C11" s="2444"/>
      <c r="D11" s="2444"/>
      <c r="E11" s="2444"/>
      <c r="F11" s="2444"/>
      <c r="G11" s="2444"/>
      <c r="H11" s="2444"/>
      <c r="I11" s="2444"/>
      <c r="J11" s="2444"/>
      <c r="K11" s="2444"/>
    </row>
    <row r="12" spans="1:11" x14ac:dyDescent="0.2">
      <c r="A12" s="2446">
        <v>4</v>
      </c>
      <c r="B12" s="2448" t="s">
        <v>95</v>
      </c>
      <c r="C12" s="2444">
        <v>9</v>
      </c>
      <c r="D12" s="2444">
        <v>35</v>
      </c>
      <c r="E12" s="2444">
        <v>77</v>
      </c>
      <c r="F12" s="2444">
        <v>217</v>
      </c>
      <c r="G12" s="2444">
        <v>572</v>
      </c>
      <c r="H12" s="2444">
        <v>0</v>
      </c>
      <c r="I12" s="2444">
        <v>14</v>
      </c>
      <c r="J12" s="2444">
        <v>0</v>
      </c>
      <c r="K12" s="2444">
        <v>228</v>
      </c>
    </row>
    <row r="13" spans="1:11" x14ac:dyDescent="0.2">
      <c r="A13" s="2446"/>
      <c r="B13" s="2448"/>
      <c r="C13" s="2444"/>
      <c r="D13" s="2444"/>
      <c r="E13" s="2444"/>
      <c r="F13" s="2444"/>
      <c r="G13" s="2444"/>
      <c r="H13" s="2444"/>
      <c r="I13" s="2444"/>
      <c r="J13" s="2444"/>
      <c r="K13" s="2444"/>
    </row>
    <row r="14" spans="1:11" x14ac:dyDescent="0.2">
      <c r="A14" s="2446">
        <v>5</v>
      </c>
      <c r="B14" s="2448" t="s">
        <v>96</v>
      </c>
      <c r="C14" s="2444">
        <v>3</v>
      </c>
      <c r="D14" s="2444">
        <v>12</v>
      </c>
      <c r="E14" s="2444">
        <v>70</v>
      </c>
      <c r="F14" s="2444">
        <v>224</v>
      </c>
      <c r="G14" s="2444">
        <v>420</v>
      </c>
      <c r="H14" s="2444">
        <v>0</v>
      </c>
      <c r="I14" s="2444">
        <v>7</v>
      </c>
      <c r="J14" s="2444">
        <v>0</v>
      </c>
      <c r="K14" s="2444">
        <v>142</v>
      </c>
    </row>
    <row r="15" spans="1:11" x14ac:dyDescent="0.2">
      <c r="A15" s="2446"/>
      <c r="B15" s="2448"/>
      <c r="C15" s="2444"/>
      <c r="D15" s="2444"/>
      <c r="E15" s="2444"/>
      <c r="F15" s="2444"/>
      <c r="G15" s="2444"/>
      <c r="H15" s="2444"/>
      <c r="I15" s="2444"/>
      <c r="J15" s="2444"/>
      <c r="K15" s="2444"/>
    </row>
    <row r="16" spans="1:11" x14ac:dyDescent="0.2">
      <c r="A16" s="2446">
        <v>6</v>
      </c>
      <c r="B16" s="2448" t="s">
        <v>39</v>
      </c>
      <c r="C16" s="2444">
        <v>10</v>
      </c>
      <c r="D16" s="2444">
        <v>47</v>
      </c>
      <c r="E16" s="2444">
        <v>164</v>
      </c>
      <c r="F16" s="2444">
        <v>472</v>
      </c>
      <c r="G16" s="2444">
        <v>844</v>
      </c>
      <c r="H16" s="2444">
        <v>0</v>
      </c>
      <c r="I16" s="2444">
        <v>33</v>
      </c>
      <c r="J16" s="2444">
        <v>0</v>
      </c>
      <c r="K16" s="2444">
        <v>298</v>
      </c>
    </row>
    <row r="17" spans="1:11" x14ac:dyDescent="0.2">
      <c r="A17" s="2447"/>
      <c r="B17" s="2449"/>
      <c r="C17" s="2445"/>
      <c r="D17" s="2445"/>
      <c r="E17" s="2445"/>
      <c r="F17" s="2445"/>
      <c r="G17" s="2445"/>
      <c r="H17" s="2445"/>
      <c r="I17" s="2445"/>
      <c r="J17" s="2445"/>
      <c r="K17" s="2445"/>
    </row>
    <row r="18" spans="1:11" x14ac:dyDescent="0.2">
      <c r="A18" s="2450"/>
      <c r="B18" s="2240" t="s">
        <v>102</v>
      </c>
      <c r="C18" s="2442">
        <v>41</v>
      </c>
      <c r="D18" s="2442">
        <v>139</v>
      </c>
      <c r="E18" s="2442">
        <v>433</v>
      </c>
      <c r="F18" s="2442">
        <v>1230</v>
      </c>
      <c r="G18" s="2442">
        <v>2742</v>
      </c>
      <c r="H18" s="2442">
        <v>0</v>
      </c>
      <c r="I18" s="2442">
        <v>62</v>
      </c>
      <c r="J18" s="2442">
        <v>0</v>
      </c>
      <c r="K18" s="2442">
        <v>1068</v>
      </c>
    </row>
    <row r="19" spans="1:11" x14ac:dyDescent="0.2">
      <c r="A19" s="2451"/>
      <c r="B19" s="2405"/>
      <c r="C19" s="2443"/>
      <c r="D19" s="2443"/>
      <c r="E19" s="2443"/>
      <c r="F19" s="2443"/>
      <c r="G19" s="2443"/>
      <c r="H19" s="2443"/>
      <c r="I19" s="2443"/>
      <c r="J19" s="2443"/>
      <c r="K19" s="2443"/>
    </row>
    <row r="20" spans="1:11" ht="18.75" x14ac:dyDescent="0.3">
      <c r="A20" s="147"/>
      <c r="B20" s="149"/>
      <c r="C20" s="149"/>
      <c r="D20" s="149"/>
      <c r="E20" s="149"/>
      <c r="F20" s="149"/>
      <c r="G20" s="149"/>
      <c r="H20" s="149"/>
      <c r="I20" s="149"/>
      <c r="J20" s="149"/>
      <c r="K20" s="149"/>
    </row>
    <row r="21" spans="1:11" ht="18.75" x14ac:dyDescent="0.3">
      <c r="A21" s="148"/>
      <c r="B21" s="27"/>
      <c r="C21" s="27"/>
      <c r="D21" s="27"/>
      <c r="E21" s="27"/>
      <c r="F21" s="27"/>
      <c r="G21" s="27"/>
      <c r="H21" s="27"/>
      <c r="I21" s="27"/>
      <c r="J21" s="27"/>
      <c r="K21" s="27"/>
    </row>
    <row r="22" spans="1:11" x14ac:dyDescent="0.2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</row>
  </sheetData>
  <mergeCells count="89">
    <mergeCell ref="A4:A5"/>
    <mergeCell ref="J4:J5"/>
    <mergeCell ref="E4:E5"/>
    <mergeCell ref="I6:I7"/>
    <mergeCell ref="J6:J7"/>
    <mergeCell ref="A6:A7"/>
    <mergeCell ref="B6:B7"/>
    <mergeCell ref="C6:C7"/>
    <mergeCell ref="D6:D7"/>
    <mergeCell ref="E6:E7"/>
    <mergeCell ref="K6:K7"/>
    <mergeCell ref="F6:F7"/>
    <mergeCell ref="I4:I5"/>
    <mergeCell ref="F4:F5"/>
    <mergeCell ref="B4:B5"/>
    <mergeCell ref="K4:K5"/>
    <mergeCell ref="G4:G5"/>
    <mergeCell ref="H4:H5"/>
    <mergeCell ref="C4:C5"/>
    <mergeCell ref="D4:D5"/>
    <mergeCell ref="K8:K9"/>
    <mergeCell ref="G8:G9"/>
    <mergeCell ref="I8:I9"/>
    <mergeCell ref="G12:G13"/>
    <mergeCell ref="H10:H11"/>
    <mergeCell ref="I10:I11"/>
    <mergeCell ref="K10:K11"/>
    <mergeCell ref="J8:J9"/>
    <mergeCell ref="K12:K13"/>
    <mergeCell ref="J10:J11"/>
    <mergeCell ref="A8:A9"/>
    <mergeCell ref="B8:B9"/>
    <mergeCell ref="C8:C9"/>
    <mergeCell ref="H6:H7"/>
    <mergeCell ref="D8:D9"/>
    <mergeCell ref="H8:H9"/>
    <mergeCell ref="G6:G7"/>
    <mergeCell ref="E8:E9"/>
    <mergeCell ref="F8:F9"/>
    <mergeCell ref="A12:A13"/>
    <mergeCell ref="B12:B13"/>
    <mergeCell ref="C12:C13"/>
    <mergeCell ref="D12:D13"/>
    <mergeCell ref="E12:E13"/>
    <mergeCell ref="A10:A11"/>
    <mergeCell ref="B10:B11"/>
    <mergeCell ref="C10:C11"/>
    <mergeCell ref="D10:D11"/>
    <mergeCell ref="E10:E11"/>
    <mergeCell ref="H14:H15"/>
    <mergeCell ref="J16:J17"/>
    <mergeCell ref="H16:H17"/>
    <mergeCell ref="F12:F13"/>
    <mergeCell ref="I14:I15"/>
    <mergeCell ref="J14:J15"/>
    <mergeCell ref="F10:F11"/>
    <mergeCell ref="G10:G11"/>
    <mergeCell ref="H12:H13"/>
    <mergeCell ref="I12:I13"/>
    <mergeCell ref="J12:J13"/>
    <mergeCell ref="K16:K17"/>
    <mergeCell ref="F18:F19"/>
    <mergeCell ref="C16:C17"/>
    <mergeCell ref="D16:D17"/>
    <mergeCell ref="G18:G19"/>
    <mergeCell ref="E16:E17"/>
    <mergeCell ref="G16:G17"/>
    <mergeCell ref="D14:D15"/>
    <mergeCell ref="E14:E15"/>
    <mergeCell ref="A18:A19"/>
    <mergeCell ref="B18:B19"/>
    <mergeCell ref="D18:D19"/>
    <mergeCell ref="E18:E19"/>
    <mergeCell ref="A2:K2"/>
    <mergeCell ref="H18:H19"/>
    <mergeCell ref="I18:I19"/>
    <mergeCell ref="J18:J19"/>
    <mergeCell ref="K18:K19"/>
    <mergeCell ref="I16:I17"/>
    <mergeCell ref="A16:A17"/>
    <mergeCell ref="B16:B17"/>
    <mergeCell ref="K14:K15"/>
    <mergeCell ref="F16:F17"/>
    <mergeCell ref="A14:A15"/>
    <mergeCell ref="C18:C19"/>
    <mergeCell ref="F14:F15"/>
    <mergeCell ref="G14:G15"/>
    <mergeCell ref="B14:B15"/>
    <mergeCell ref="C14:C15"/>
  </mergeCells>
  <phoneticPr fontId="20" type="noConversion"/>
  <pageMargins left="0.57999999999999996" right="0.56000000000000005" top="0.56000000000000005" bottom="1" header="0.5" footer="0.5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E35"/>
  <sheetViews>
    <sheetView topLeftCell="A4" zoomScale="140" zoomScaleNormal="140" workbookViewId="0">
      <selection activeCell="AA16" sqref="AA16"/>
    </sheetView>
  </sheetViews>
  <sheetFormatPr defaultRowHeight="15" x14ac:dyDescent="0.2"/>
  <cols>
    <col min="1" max="1" width="3.125" style="395" customWidth="1"/>
    <col min="2" max="2" width="16.75" style="395" customWidth="1"/>
    <col min="3" max="3" width="4" style="395" customWidth="1"/>
    <col min="4" max="4" width="3.375" style="395" customWidth="1"/>
    <col min="5" max="5" width="5" style="395" customWidth="1"/>
    <col min="6" max="6" width="4.625" style="395" customWidth="1"/>
    <col min="7" max="7" width="4" style="395" customWidth="1"/>
    <col min="8" max="8" width="4.25" style="395" customWidth="1"/>
    <col min="9" max="9" width="3.5" style="395" customWidth="1"/>
    <col min="10" max="10" width="3.75" style="395" customWidth="1"/>
    <col min="11" max="11" width="5.875" style="395" customWidth="1"/>
    <col min="12" max="12" width="3.5" style="395" customWidth="1"/>
    <col min="13" max="13" width="3.375" style="395" customWidth="1"/>
    <col min="14" max="14" width="3.5" style="395" customWidth="1"/>
    <col min="15" max="15" width="7" style="395" customWidth="1"/>
    <col min="16" max="17" width="3.25" style="395" customWidth="1"/>
    <col min="18" max="18" width="4.25" style="395" customWidth="1"/>
    <col min="19" max="19" width="5.875" style="395" customWidth="1"/>
    <col min="20" max="20" width="3.25" style="395" customWidth="1"/>
    <col min="21" max="21" width="3.5" style="395" customWidth="1"/>
    <col min="22" max="22" width="3.375" style="395" customWidth="1"/>
    <col min="23" max="23" width="3.875" style="395" customWidth="1"/>
    <col min="24" max="24" width="3.375" style="395" customWidth="1"/>
    <col min="25" max="25" width="6.625" style="395" customWidth="1"/>
    <col min="26" max="26" width="3.5" style="395" customWidth="1"/>
    <col min="27" max="27" width="3.375" style="395" customWidth="1"/>
    <col min="28" max="28" width="3.875" style="395" customWidth="1"/>
    <col min="29" max="30" width="3.75" style="395" customWidth="1"/>
    <col min="31" max="31" width="9" style="395"/>
  </cols>
  <sheetData>
    <row r="1" spans="1:31" ht="3.75" customHeight="1" x14ac:dyDescent="0.2"/>
    <row r="2" spans="1:31" ht="44.25" customHeight="1" x14ac:dyDescent="0.2">
      <c r="A2" s="2467" t="s">
        <v>904</v>
      </c>
      <c r="B2" s="2467"/>
      <c r="C2" s="2467"/>
      <c r="D2" s="2467"/>
      <c r="E2" s="2467"/>
      <c r="F2" s="2467"/>
      <c r="G2" s="2467"/>
      <c r="H2" s="2467"/>
      <c r="I2" s="2467"/>
      <c r="J2" s="2467"/>
      <c r="K2" s="2467"/>
      <c r="L2" s="2467"/>
      <c r="M2" s="2467"/>
      <c r="N2" s="2467"/>
      <c r="O2" s="2467"/>
      <c r="P2" s="2467"/>
      <c r="Q2" s="2467"/>
      <c r="R2" s="2467"/>
      <c r="S2" s="2467"/>
      <c r="T2" s="2467"/>
      <c r="U2" s="2467"/>
      <c r="V2" s="2467"/>
      <c r="W2" s="2467"/>
      <c r="X2" s="2467"/>
      <c r="Y2" s="2467"/>
      <c r="Z2" s="2467"/>
      <c r="AA2" s="2467"/>
      <c r="AB2" s="2467"/>
      <c r="AC2" s="2467"/>
      <c r="AD2" s="2467"/>
    </row>
    <row r="3" spans="1:31" ht="54" customHeight="1" x14ac:dyDescent="0.2">
      <c r="A3" s="2437" t="s">
        <v>14</v>
      </c>
      <c r="B3" s="2433" t="s">
        <v>168</v>
      </c>
      <c r="C3" s="2430" t="s">
        <v>169</v>
      </c>
      <c r="D3" s="2430"/>
      <c r="E3" s="2441" t="s">
        <v>170</v>
      </c>
      <c r="F3" s="2441"/>
      <c r="G3" s="2430" t="s">
        <v>171</v>
      </c>
      <c r="H3" s="2430"/>
      <c r="I3" s="2430" t="s">
        <v>172</v>
      </c>
      <c r="J3" s="2430"/>
      <c r="K3" s="2430" t="s">
        <v>173</v>
      </c>
      <c r="L3" s="2430"/>
      <c r="M3" s="2430" t="s">
        <v>174</v>
      </c>
      <c r="N3" s="2430"/>
      <c r="O3" s="2430" t="s">
        <v>293</v>
      </c>
      <c r="P3" s="2430"/>
      <c r="Q3" s="2430" t="s">
        <v>907</v>
      </c>
      <c r="R3" s="2430"/>
      <c r="S3" s="2430" t="s">
        <v>906</v>
      </c>
      <c r="T3" s="2430"/>
      <c r="U3" s="2430" t="s">
        <v>177</v>
      </c>
      <c r="V3" s="2430"/>
      <c r="W3" s="2460" t="s">
        <v>178</v>
      </c>
      <c r="X3" s="2460"/>
      <c r="Y3" s="2430" t="s">
        <v>179</v>
      </c>
      <c r="Z3" s="2430"/>
      <c r="AA3" s="2430" t="s">
        <v>180</v>
      </c>
      <c r="AB3" s="2430"/>
      <c r="AC3" s="2430" t="s">
        <v>181</v>
      </c>
      <c r="AD3" s="2430"/>
    </row>
    <row r="4" spans="1:31" ht="14.25" customHeight="1" x14ac:dyDescent="0.2">
      <c r="A4" s="2437"/>
      <c r="B4" s="2433"/>
      <c r="C4" s="1407" t="s">
        <v>182</v>
      </c>
      <c r="D4" s="1407" t="s">
        <v>183</v>
      </c>
      <c r="E4" s="1407" t="s">
        <v>182</v>
      </c>
      <c r="F4" s="1407" t="s">
        <v>183</v>
      </c>
      <c r="G4" s="1407" t="s">
        <v>182</v>
      </c>
      <c r="H4" s="1407" t="s">
        <v>183</v>
      </c>
      <c r="I4" s="1407" t="s">
        <v>182</v>
      </c>
      <c r="J4" s="1407" t="s">
        <v>183</v>
      </c>
      <c r="K4" s="1407" t="s">
        <v>182</v>
      </c>
      <c r="L4" s="1407" t="s">
        <v>183</v>
      </c>
      <c r="M4" s="1407" t="s">
        <v>182</v>
      </c>
      <c r="N4" s="1407" t="s">
        <v>183</v>
      </c>
      <c r="O4" s="1407" t="s">
        <v>182</v>
      </c>
      <c r="P4" s="1407" t="s">
        <v>183</v>
      </c>
      <c r="Q4" s="1407" t="s">
        <v>182</v>
      </c>
      <c r="R4" s="1407" t="s">
        <v>183</v>
      </c>
      <c r="S4" s="1407" t="s">
        <v>182</v>
      </c>
      <c r="T4" s="1407" t="s">
        <v>183</v>
      </c>
      <c r="U4" s="1407" t="s">
        <v>182</v>
      </c>
      <c r="V4" s="1407" t="s">
        <v>183</v>
      </c>
      <c r="W4" s="1407" t="s">
        <v>182</v>
      </c>
      <c r="X4" s="1407" t="s">
        <v>183</v>
      </c>
      <c r="Y4" s="1407" t="s">
        <v>182</v>
      </c>
      <c r="Z4" s="1407" t="s">
        <v>183</v>
      </c>
      <c r="AA4" s="1407" t="s">
        <v>182</v>
      </c>
      <c r="AB4" s="1407" t="s">
        <v>183</v>
      </c>
      <c r="AC4" s="1407" t="s">
        <v>182</v>
      </c>
      <c r="AD4" s="1407" t="s">
        <v>183</v>
      </c>
    </row>
    <row r="5" spans="1:31" ht="18.75" customHeight="1" x14ac:dyDescent="0.2">
      <c r="A5" s="750">
        <v>1</v>
      </c>
      <c r="B5" s="751" t="s">
        <v>161</v>
      </c>
      <c r="C5" s="1525">
        <v>0</v>
      </c>
      <c r="D5" s="1525">
        <v>0</v>
      </c>
      <c r="E5" s="1525">
        <v>0</v>
      </c>
      <c r="F5" s="1525">
        <v>0</v>
      </c>
      <c r="G5" s="1525">
        <v>0</v>
      </c>
      <c r="H5" s="1525">
        <v>0</v>
      </c>
      <c r="I5" s="1525">
        <v>0</v>
      </c>
      <c r="J5" s="1526">
        <v>0</v>
      </c>
      <c r="K5" s="1527">
        <v>16</v>
      </c>
      <c r="L5" s="1526">
        <v>0</v>
      </c>
      <c r="M5" s="1526">
        <v>0</v>
      </c>
      <c r="N5" s="1525">
        <v>0</v>
      </c>
      <c r="O5" s="1525">
        <v>0</v>
      </c>
      <c r="P5" s="1525">
        <v>0</v>
      </c>
      <c r="Q5" s="1525">
        <v>0</v>
      </c>
      <c r="R5" s="1525">
        <v>0</v>
      </c>
      <c r="S5" s="1525">
        <v>0</v>
      </c>
      <c r="T5" s="1525">
        <v>0</v>
      </c>
      <c r="U5" s="1525">
        <v>0</v>
      </c>
      <c r="V5" s="1525">
        <v>0</v>
      </c>
      <c r="W5" s="1525">
        <v>0</v>
      </c>
      <c r="X5" s="1525">
        <v>0</v>
      </c>
      <c r="Y5" s="1525">
        <v>16</v>
      </c>
      <c r="Z5" s="1525">
        <v>0</v>
      </c>
      <c r="AA5" s="1525">
        <v>0</v>
      </c>
      <c r="AB5" s="1525">
        <v>0</v>
      </c>
      <c r="AC5" s="1525">
        <v>0</v>
      </c>
      <c r="AD5" s="1525">
        <v>0</v>
      </c>
    </row>
    <row r="6" spans="1:31" ht="18.75" customHeight="1" x14ac:dyDescent="0.2">
      <c r="A6" s="752">
        <v>2</v>
      </c>
      <c r="B6" s="753" t="s">
        <v>28</v>
      </c>
      <c r="C6" s="1525">
        <v>0</v>
      </c>
      <c r="D6" s="1525">
        <v>0</v>
      </c>
      <c r="E6" s="1525">
        <v>0</v>
      </c>
      <c r="F6" s="1525">
        <v>0</v>
      </c>
      <c r="G6" s="1525">
        <v>0</v>
      </c>
      <c r="H6" s="1525">
        <v>0</v>
      </c>
      <c r="I6" s="1526">
        <v>0</v>
      </c>
      <c r="J6" s="1526">
        <v>0</v>
      </c>
      <c r="K6" s="1527">
        <v>40</v>
      </c>
      <c r="L6" s="1526">
        <v>0</v>
      </c>
      <c r="M6" s="1526">
        <v>0</v>
      </c>
      <c r="N6" s="1525">
        <v>0</v>
      </c>
      <c r="O6" s="1525">
        <v>0</v>
      </c>
      <c r="P6" s="1525">
        <v>0</v>
      </c>
      <c r="Q6" s="1525">
        <v>0</v>
      </c>
      <c r="R6" s="1525">
        <v>0</v>
      </c>
      <c r="S6" s="1525">
        <v>0</v>
      </c>
      <c r="T6" s="1525">
        <v>0</v>
      </c>
      <c r="U6" s="1525">
        <v>0</v>
      </c>
      <c r="V6" s="1525">
        <v>0</v>
      </c>
      <c r="W6" s="1525">
        <v>0</v>
      </c>
      <c r="X6" s="1525">
        <v>0</v>
      </c>
      <c r="Y6" s="1525">
        <v>3</v>
      </c>
      <c r="Z6" s="1525">
        <v>0</v>
      </c>
      <c r="AA6" s="1525">
        <v>0</v>
      </c>
      <c r="AB6" s="1525">
        <v>0</v>
      </c>
      <c r="AC6" s="1525">
        <v>0</v>
      </c>
      <c r="AD6" s="1525">
        <v>0</v>
      </c>
    </row>
    <row r="7" spans="1:31" ht="18.75" customHeight="1" x14ac:dyDescent="0.2">
      <c r="A7" s="752">
        <v>3</v>
      </c>
      <c r="B7" s="753" t="s">
        <v>106</v>
      </c>
      <c r="C7" s="1525">
        <v>0</v>
      </c>
      <c r="D7" s="1525">
        <v>0</v>
      </c>
      <c r="E7" s="1525">
        <v>0</v>
      </c>
      <c r="F7" s="1525">
        <v>0</v>
      </c>
      <c r="G7" s="1525">
        <v>0</v>
      </c>
      <c r="H7" s="1525">
        <v>0</v>
      </c>
      <c r="I7" s="1526">
        <v>0</v>
      </c>
      <c r="J7" s="1526">
        <v>0</v>
      </c>
      <c r="K7" s="1527">
        <v>220</v>
      </c>
      <c r="L7" s="1526">
        <v>0</v>
      </c>
      <c r="M7" s="1526">
        <v>0</v>
      </c>
      <c r="N7" s="1525">
        <v>0</v>
      </c>
      <c r="O7" s="1525">
        <v>0</v>
      </c>
      <c r="P7" s="1525">
        <v>0</v>
      </c>
      <c r="Q7" s="1525">
        <v>0</v>
      </c>
      <c r="R7" s="1525">
        <v>0</v>
      </c>
      <c r="S7" s="1525">
        <v>1</v>
      </c>
      <c r="T7" s="1525">
        <v>0</v>
      </c>
      <c r="U7" s="1525">
        <v>0</v>
      </c>
      <c r="V7" s="1525">
        <v>0</v>
      </c>
      <c r="W7" s="1525">
        <v>0</v>
      </c>
      <c r="X7" s="1525">
        <v>0</v>
      </c>
      <c r="Y7" s="1525">
        <v>13</v>
      </c>
      <c r="Z7" s="1525">
        <v>0</v>
      </c>
      <c r="AA7" s="1525">
        <v>0</v>
      </c>
      <c r="AB7" s="1525">
        <v>0</v>
      </c>
      <c r="AC7" s="1525">
        <v>0</v>
      </c>
      <c r="AD7" s="1525">
        <v>0</v>
      </c>
    </row>
    <row r="8" spans="1:31" ht="18.75" customHeight="1" x14ac:dyDescent="0.2">
      <c r="A8" s="752">
        <v>4</v>
      </c>
      <c r="B8" s="753" t="s">
        <v>57</v>
      </c>
      <c r="C8" s="1525">
        <v>0</v>
      </c>
      <c r="D8" s="1525">
        <v>0</v>
      </c>
      <c r="E8" s="1525">
        <v>0</v>
      </c>
      <c r="F8" s="1525">
        <v>0</v>
      </c>
      <c r="G8" s="1525">
        <v>0</v>
      </c>
      <c r="H8" s="1525">
        <v>0</v>
      </c>
      <c r="I8" s="1528">
        <v>1</v>
      </c>
      <c r="J8" s="1526">
        <v>0</v>
      </c>
      <c r="K8" s="1527">
        <v>7</v>
      </c>
      <c r="L8" s="1526">
        <v>0</v>
      </c>
      <c r="M8" s="1526">
        <v>0</v>
      </c>
      <c r="N8" s="1525">
        <v>0</v>
      </c>
      <c r="O8" s="1525">
        <v>1</v>
      </c>
      <c r="P8" s="1525">
        <v>0</v>
      </c>
      <c r="Q8" s="1525">
        <v>0</v>
      </c>
      <c r="R8" s="1525">
        <v>0</v>
      </c>
      <c r="S8" s="1525">
        <v>0</v>
      </c>
      <c r="T8" s="1525">
        <v>0</v>
      </c>
      <c r="U8" s="1525">
        <v>0</v>
      </c>
      <c r="V8" s="1525">
        <v>0</v>
      </c>
      <c r="W8" s="1525">
        <v>0</v>
      </c>
      <c r="X8" s="1525">
        <v>0</v>
      </c>
      <c r="Y8" s="1525">
        <v>37</v>
      </c>
      <c r="Z8" s="1525">
        <v>0</v>
      </c>
      <c r="AA8" s="1525">
        <v>0</v>
      </c>
      <c r="AB8" s="1525">
        <v>0</v>
      </c>
      <c r="AC8" s="1525">
        <v>0</v>
      </c>
      <c r="AD8" s="1525">
        <v>0</v>
      </c>
    </row>
    <row r="9" spans="1:31" ht="18.75" customHeight="1" x14ac:dyDescent="0.2">
      <c r="A9" s="752">
        <v>5</v>
      </c>
      <c r="B9" s="753" t="s">
        <v>156</v>
      </c>
      <c r="C9" s="1525">
        <v>0</v>
      </c>
      <c r="D9" s="1525">
        <v>0</v>
      </c>
      <c r="E9" s="1525">
        <v>0</v>
      </c>
      <c r="F9" s="1525">
        <v>0</v>
      </c>
      <c r="G9" s="1525">
        <v>0</v>
      </c>
      <c r="H9" s="1525">
        <v>0</v>
      </c>
      <c r="I9" s="1528">
        <v>1</v>
      </c>
      <c r="J9" s="1526">
        <v>0</v>
      </c>
      <c r="K9" s="1527">
        <v>154</v>
      </c>
      <c r="L9" s="1526">
        <v>0</v>
      </c>
      <c r="M9" s="1526">
        <v>0</v>
      </c>
      <c r="N9" s="1525">
        <v>0</v>
      </c>
      <c r="O9" s="1525">
        <v>0</v>
      </c>
      <c r="P9" s="1525">
        <v>0</v>
      </c>
      <c r="Q9" s="1525">
        <v>0</v>
      </c>
      <c r="R9" s="1525">
        <v>0</v>
      </c>
      <c r="S9" s="1526">
        <v>8</v>
      </c>
      <c r="T9" s="1525">
        <v>0</v>
      </c>
      <c r="U9" s="1525">
        <v>0</v>
      </c>
      <c r="V9" s="1525">
        <v>0</v>
      </c>
      <c r="W9" s="1525">
        <v>0</v>
      </c>
      <c r="X9" s="1525">
        <v>0</v>
      </c>
      <c r="Y9" s="1525">
        <v>111</v>
      </c>
      <c r="Z9" s="1525">
        <v>0</v>
      </c>
      <c r="AA9" s="1525">
        <v>0</v>
      </c>
      <c r="AB9" s="1525">
        <v>0</v>
      </c>
      <c r="AC9" s="1525">
        <v>0</v>
      </c>
      <c r="AD9" s="1525">
        <v>0</v>
      </c>
    </row>
    <row r="10" spans="1:31" ht="18.75" customHeight="1" x14ac:dyDescent="0.2">
      <c r="A10" s="752">
        <v>6</v>
      </c>
      <c r="B10" s="753" t="s">
        <v>55</v>
      </c>
      <c r="C10" s="1525">
        <v>0</v>
      </c>
      <c r="D10" s="1525">
        <v>0</v>
      </c>
      <c r="E10" s="1525">
        <v>0</v>
      </c>
      <c r="F10" s="1525">
        <v>0</v>
      </c>
      <c r="G10" s="1525">
        <v>10</v>
      </c>
      <c r="H10" s="1525">
        <v>0</v>
      </c>
      <c r="I10" s="1525">
        <v>0</v>
      </c>
      <c r="J10" s="1526">
        <v>0</v>
      </c>
      <c r="K10" s="1527">
        <v>166</v>
      </c>
      <c r="L10" s="1526">
        <v>0</v>
      </c>
      <c r="M10" s="1526">
        <v>0</v>
      </c>
      <c r="N10" s="1525">
        <v>0</v>
      </c>
      <c r="O10" s="1525">
        <v>0</v>
      </c>
      <c r="P10" s="1525">
        <v>0</v>
      </c>
      <c r="Q10" s="1525">
        <v>0</v>
      </c>
      <c r="R10" s="1525">
        <v>0</v>
      </c>
      <c r="S10" s="1525">
        <v>0</v>
      </c>
      <c r="T10" s="1525">
        <v>0</v>
      </c>
      <c r="U10" s="1525">
        <v>0</v>
      </c>
      <c r="V10" s="1525">
        <v>0</v>
      </c>
      <c r="W10" s="1525">
        <v>1</v>
      </c>
      <c r="X10" s="1525">
        <v>0</v>
      </c>
      <c r="Y10" s="1525">
        <v>51</v>
      </c>
      <c r="Z10" s="1525">
        <v>0</v>
      </c>
      <c r="AA10" s="1525">
        <v>0</v>
      </c>
      <c r="AB10" s="1525">
        <v>0</v>
      </c>
      <c r="AC10" s="1525">
        <v>0</v>
      </c>
      <c r="AD10" s="1525">
        <v>0</v>
      </c>
    </row>
    <row r="11" spans="1:31" ht="18.75" customHeight="1" x14ac:dyDescent="0.2">
      <c r="A11" s="754">
        <v>7</v>
      </c>
      <c r="B11" s="755" t="s">
        <v>198</v>
      </c>
      <c r="C11" s="1525">
        <v>0</v>
      </c>
      <c r="D11" s="1525">
        <v>0</v>
      </c>
      <c r="E11" s="1525">
        <v>0</v>
      </c>
      <c r="F11" s="1525">
        <v>0</v>
      </c>
      <c r="G11" s="1525">
        <v>0</v>
      </c>
      <c r="H11" s="1525">
        <v>0</v>
      </c>
      <c r="I11" s="1525">
        <v>0</v>
      </c>
      <c r="J11" s="1525">
        <v>0</v>
      </c>
      <c r="K11" s="1526">
        <v>2</v>
      </c>
      <c r="L11" s="1526">
        <v>0</v>
      </c>
      <c r="M11" s="1526">
        <v>0</v>
      </c>
      <c r="N11" s="1525">
        <v>0</v>
      </c>
      <c r="O11" s="1525">
        <v>0</v>
      </c>
      <c r="P11" s="1525">
        <v>0</v>
      </c>
      <c r="Q11" s="1525">
        <v>0</v>
      </c>
      <c r="R11" s="1525">
        <v>0</v>
      </c>
      <c r="S11" s="1525">
        <v>0</v>
      </c>
      <c r="T11" s="1525">
        <v>0</v>
      </c>
      <c r="U11" s="1525">
        <v>0</v>
      </c>
      <c r="V11" s="1525">
        <v>0</v>
      </c>
      <c r="W11" s="1525">
        <v>0</v>
      </c>
      <c r="X11" s="1525">
        <v>0</v>
      </c>
      <c r="Y11" s="1525">
        <v>63</v>
      </c>
      <c r="Z11" s="1525">
        <v>0</v>
      </c>
      <c r="AA11" s="1525">
        <v>0</v>
      </c>
      <c r="AB11" s="1525">
        <v>0</v>
      </c>
      <c r="AC11" s="1525">
        <v>0</v>
      </c>
      <c r="AD11" s="1525">
        <v>0</v>
      </c>
    </row>
    <row r="12" spans="1:31" s="38" customFormat="1" ht="19.5" customHeight="1" x14ac:dyDescent="0.2">
      <c r="A12" s="2426" t="s">
        <v>905</v>
      </c>
      <c r="B12" s="2427"/>
      <c r="C12" s="1529">
        <v>0</v>
      </c>
      <c r="D12" s="1529">
        <v>0</v>
      </c>
      <c r="E12" s="1529">
        <v>0</v>
      </c>
      <c r="F12" s="1529">
        <v>0</v>
      </c>
      <c r="G12" s="1529">
        <f t="shared" ref="G12:AD12" si="0">SUM(G5:G11)</f>
        <v>10</v>
      </c>
      <c r="H12" s="1529">
        <f t="shared" si="0"/>
        <v>0</v>
      </c>
      <c r="I12" s="1529">
        <f t="shared" si="0"/>
        <v>2</v>
      </c>
      <c r="J12" s="1529">
        <f t="shared" si="0"/>
        <v>0</v>
      </c>
      <c r="K12" s="1196">
        <f t="shared" si="0"/>
        <v>605</v>
      </c>
      <c r="L12" s="1529">
        <f t="shared" si="0"/>
        <v>0</v>
      </c>
      <c r="M12" s="1529">
        <f t="shared" si="0"/>
        <v>0</v>
      </c>
      <c r="N12" s="1529">
        <f t="shared" si="0"/>
        <v>0</v>
      </c>
      <c r="O12" s="1529">
        <f t="shared" si="0"/>
        <v>1</v>
      </c>
      <c r="P12" s="1529">
        <f t="shared" si="0"/>
        <v>0</v>
      </c>
      <c r="Q12" s="1529">
        <f t="shared" si="0"/>
        <v>0</v>
      </c>
      <c r="R12" s="1529">
        <f t="shared" si="0"/>
        <v>0</v>
      </c>
      <c r="S12" s="1529">
        <f t="shared" si="0"/>
        <v>9</v>
      </c>
      <c r="T12" s="1529">
        <f t="shared" si="0"/>
        <v>0</v>
      </c>
      <c r="U12" s="1529">
        <f t="shared" si="0"/>
        <v>0</v>
      </c>
      <c r="V12" s="1529">
        <f t="shared" si="0"/>
        <v>0</v>
      </c>
      <c r="W12" s="1529">
        <f t="shared" si="0"/>
        <v>1</v>
      </c>
      <c r="X12" s="1529">
        <f t="shared" si="0"/>
        <v>0</v>
      </c>
      <c r="Y12" s="1196">
        <f t="shared" si="0"/>
        <v>294</v>
      </c>
      <c r="Z12" s="1529">
        <f t="shared" si="0"/>
        <v>0</v>
      </c>
      <c r="AA12" s="1529">
        <f t="shared" si="0"/>
        <v>0</v>
      </c>
      <c r="AB12" s="1529">
        <f t="shared" si="0"/>
        <v>0</v>
      </c>
      <c r="AC12" s="1529">
        <f t="shared" si="0"/>
        <v>0</v>
      </c>
      <c r="AD12" s="1529">
        <f t="shared" si="0"/>
        <v>0</v>
      </c>
      <c r="AE12" s="851"/>
    </row>
    <row r="13" spans="1:31" ht="12.75" customHeight="1" x14ac:dyDescent="0.2">
      <c r="A13" s="756"/>
      <c r="B13" s="757"/>
      <c r="C13" s="757"/>
      <c r="D13" s="757"/>
      <c r="E13" s="757"/>
      <c r="F13" s="757"/>
      <c r="G13" s="757"/>
      <c r="H13" s="757"/>
      <c r="I13" s="757"/>
      <c r="J13" s="757"/>
      <c r="K13" s="757"/>
      <c r="L13" s="757"/>
      <c r="M13" s="757"/>
      <c r="N13" s="757"/>
      <c r="O13" s="757"/>
      <c r="P13" s="757"/>
      <c r="Q13" s="757"/>
      <c r="R13" s="757"/>
      <c r="S13" s="757"/>
      <c r="T13" s="757"/>
      <c r="U13" s="757"/>
      <c r="V13" s="757"/>
      <c r="W13" s="757"/>
      <c r="X13" s="757"/>
      <c r="Y13" s="757"/>
      <c r="Z13" s="757"/>
      <c r="AA13" s="757"/>
      <c r="AB13" s="757"/>
      <c r="AC13" s="757"/>
      <c r="AD13" s="757"/>
    </row>
    <row r="14" spans="1:31" ht="48.75" customHeight="1" x14ac:dyDescent="0.2">
      <c r="A14" s="2431" t="s">
        <v>14</v>
      </c>
      <c r="B14" s="2433" t="s">
        <v>168</v>
      </c>
      <c r="C14" s="2430" t="s">
        <v>185</v>
      </c>
      <c r="D14" s="2430"/>
      <c r="E14" s="2470" t="s">
        <v>186</v>
      </c>
      <c r="F14" s="2470"/>
      <c r="G14" s="2430" t="s">
        <v>175</v>
      </c>
      <c r="H14" s="2430"/>
      <c r="I14" s="2430" t="s">
        <v>188</v>
      </c>
      <c r="J14" s="2430"/>
      <c r="K14" s="2430" t="s">
        <v>189</v>
      </c>
      <c r="L14" s="2430"/>
      <c r="M14" s="2430" t="s">
        <v>483</v>
      </c>
      <c r="N14" s="2430"/>
      <c r="O14" s="2430" t="s">
        <v>190</v>
      </c>
      <c r="P14" s="2430"/>
      <c r="Q14" s="2461" t="s">
        <v>191</v>
      </c>
      <c r="R14" s="2461"/>
      <c r="S14" s="2430" t="s">
        <v>192</v>
      </c>
      <c r="T14" s="2430"/>
      <c r="U14" s="2430" t="s">
        <v>193</v>
      </c>
      <c r="V14" s="2430"/>
      <c r="W14" s="2430" t="s">
        <v>194</v>
      </c>
      <c r="X14" s="2430"/>
      <c r="Y14" s="2430" t="s">
        <v>668</v>
      </c>
      <c r="Z14" s="2430"/>
      <c r="AA14" s="2430" t="s">
        <v>195</v>
      </c>
      <c r="AB14" s="2430"/>
      <c r="AC14" s="2465" t="s">
        <v>197</v>
      </c>
      <c r="AD14" s="2465"/>
    </row>
    <row r="15" spans="1:31" ht="14.25" customHeight="1" x14ac:dyDescent="0.2">
      <c r="A15" s="2432"/>
      <c r="B15" s="2433"/>
      <c r="C15" s="1407" t="s">
        <v>182</v>
      </c>
      <c r="D15" s="1407" t="s">
        <v>183</v>
      </c>
      <c r="E15" s="1407" t="s">
        <v>182</v>
      </c>
      <c r="F15" s="1407" t="s">
        <v>183</v>
      </c>
      <c r="G15" s="1407" t="s">
        <v>182</v>
      </c>
      <c r="H15" s="1407" t="s">
        <v>183</v>
      </c>
      <c r="I15" s="1407" t="s">
        <v>182</v>
      </c>
      <c r="J15" s="1407" t="s">
        <v>183</v>
      </c>
      <c r="K15" s="1407" t="s">
        <v>182</v>
      </c>
      <c r="L15" s="1407" t="s">
        <v>183</v>
      </c>
      <c r="M15" s="1407" t="s">
        <v>182</v>
      </c>
      <c r="N15" s="1407" t="s">
        <v>183</v>
      </c>
      <c r="O15" s="1407" t="s">
        <v>182</v>
      </c>
      <c r="P15" s="1407" t="s">
        <v>183</v>
      </c>
      <c r="Q15" s="1407" t="s">
        <v>182</v>
      </c>
      <c r="R15" s="1407" t="s">
        <v>183</v>
      </c>
      <c r="S15" s="1407" t="s">
        <v>182</v>
      </c>
      <c r="T15" s="1407" t="s">
        <v>183</v>
      </c>
      <c r="U15" s="1407" t="s">
        <v>182</v>
      </c>
      <c r="V15" s="1407" t="s">
        <v>183</v>
      </c>
      <c r="W15" s="1407" t="s">
        <v>182</v>
      </c>
      <c r="X15" s="1407" t="s">
        <v>183</v>
      </c>
      <c r="Y15" s="1407" t="s">
        <v>182</v>
      </c>
      <c r="Z15" s="1407" t="s">
        <v>183</v>
      </c>
      <c r="AA15" s="1407" t="s">
        <v>182</v>
      </c>
      <c r="AB15" s="1407" t="s">
        <v>183</v>
      </c>
      <c r="AC15" s="1407" t="s">
        <v>182</v>
      </c>
      <c r="AD15" s="1407" t="s">
        <v>183</v>
      </c>
    </row>
    <row r="16" spans="1:31" ht="18" customHeight="1" x14ac:dyDescent="0.2">
      <c r="A16" s="758">
        <v>1</v>
      </c>
      <c r="B16" s="751" t="s">
        <v>161</v>
      </c>
      <c r="C16" s="1525">
        <v>0</v>
      </c>
      <c r="D16" s="1525">
        <v>0</v>
      </c>
      <c r="E16" s="1525">
        <v>0</v>
      </c>
      <c r="F16" s="1525">
        <v>0</v>
      </c>
      <c r="G16" s="1525">
        <v>0</v>
      </c>
      <c r="H16" s="1525">
        <v>0</v>
      </c>
      <c r="I16" s="1525">
        <v>0</v>
      </c>
      <c r="J16" s="1525">
        <v>0</v>
      </c>
      <c r="K16" s="1525">
        <v>25</v>
      </c>
      <c r="L16" s="1525">
        <v>0</v>
      </c>
      <c r="M16" s="1525">
        <v>0</v>
      </c>
      <c r="N16" s="1525">
        <v>0</v>
      </c>
      <c r="O16" s="1530">
        <v>246</v>
      </c>
      <c r="P16" s="1525">
        <v>0</v>
      </c>
      <c r="Q16" s="1525">
        <v>0</v>
      </c>
      <c r="R16" s="1525">
        <v>0</v>
      </c>
      <c r="S16" s="1531">
        <v>43</v>
      </c>
      <c r="T16" s="1525">
        <v>0</v>
      </c>
      <c r="U16" s="1525">
        <v>0</v>
      </c>
      <c r="V16" s="1525">
        <v>0</v>
      </c>
      <c r="W16" s="1525">
        <v>0</v>
      </c>
      <c r="X16" s="1525">
        <v>0</v>
      </c>
      <c r="Y16" s="1525">
        <v>0</v>
      </c>
      <c r="Z16" s="1525">
        <v>0</v>
      </c>
      <c r="AA16" s="1525">
        <v>0</v>
      </c>
      <c r="AB16" s="1525">
        <v>0</v>
      </c>
      <c r="AC16" s="1525">
        <v>0</v>
      </c>
      <c r="AD16" s="1525">
        <v>0</v>
      </c>
    </row>
    <row r="17" spans="1:30" ht="18" customHeight="1" x14ac:dyDescent="0.2">
      <c r="A17" s="760">
        <v>7</v>
      </c>
      <c r="B17" s="753" t="s">
        <v>28</v>
      </c>
      <c r="C17" s="1525">
        <v>0</v>
      </c>
      <c r="D17" s="1525">
        <v>0</v>
      </c>
      <c r="E17" s="1525">
        <v>0</v>
      </c>
      <c r="F17" s="1525">
        <v>0</v>
      </c>
      <c r="G17" s="1525">
        <v>0</v>
      </c>
      <c r="H17" s="1525">
        <v>0</v>
      </c>
      <c r="I17" s="1525">
        <v>0</v>
      </c>
      <c r="J17" s="1525">
        <v>0</v>
      </c>
      <c r="K17" s="1525">
        <v>13</v>
      </c>
      <c r="L17" s="1525">
        <v>0</v>
      </c>
      <c r="M17" s="1525">
        <v>0</v>
      </c>
      <c r="N17" s="1525">
        <v>0</v>
      </c>
      <c r="O17" s="1527">
        <v>236</v>
      </c>
      <c r="P17" s="1525">
        <v>0</v>
      </c>
      <c r="Q17" s="1525">
        <v>0</v>
      </c>
      <c r="R17" s="1525">
        <v>0</v>
      </c>
      <c r="S17" s="1525">
        <v>0</v>
      </c>
      <c r="T17" s="1525">
        <v>0</v>
      </c>
      <c r="U17" s="1525">
        <v>0</v>
      </c>
      <c r="V17" s="1525">
        <v>0</v>
      </c>
      <c r="W17" s="1525">
        <v>0</v>
      </c>
      <c r="X17" s="1525">
        <v>0</v>
      </c>
      <c r="Y17" s="1525">
        <v>0</v>
      </c>
      <c r="Z17" s="1525">
        <v>0</v>
      </c>
      <c r="AA17" s="1525">
        <v>0</v>
      </c>
      <c r="AB17" s="1525">
        <v>0</v>
      </c>
      <c r="AC17" s="1525">
        <v>0</v>
      </c>
      <c r="AD17" s="1525">
        <v>0</v>
      </c>
    </row>
    <row r="18" spans="1:30" ht="18" customHeight="1" x14ac:dyDescent="0.2">
      <c r="A18" s="760">
        <v>3</v>
      </c>
      <c r="B18" s="753" t="s">
        <v>106</v>
      </c>
      <c r="C18" s="1525">
        <v>0</v>
      </c>
      <c r="D18" s="1525">
        <v>0</v>
      </c>
      <c r="E18" s="1525">
        <v>0</v>
      </c>
      <c r="F18" s="1525">
        <v>0</v>
      </c>
      <c r="G18" s="1525">
        <v>0</v>
      </c>
      <c r="H18" s="1525">
        <v>0</v>
      </c>
      <c r="I18" s="1525">
        <v>0</v>
      </c>
      <c r="J18" s="1525">
        <v>0</v>
      </c>
      <c r="K18" s="1525">
        <v>22</v>
      </c>
      <c r="L18" s="1525">
        <v>0</v>
      </c>
      <c r="M18" s="1525">
        <v>0</v>
      </c>
      <c r="N18" s="1525">
        <v>0</v>
      </c>
      <c r="O18" s="1527">
        <v>388</v>
      </c>
      <c r="P18" s="1525">
        <v>0</v>
      </c>
      <c r="Q18" s="1525">
        <v>0</v>
      </c>
      <c r="R18" s="1525">
        <v>0</v>
      </c>
      <c r="S18" s="1531">
        <v>104</v>
      </c>
      <c r="T18" s="1525">
        <v>0</v>
      </c>
      <c r="U18" s="1525">
        <v>0</v>
      </c>
      <c r="V18" s="1525">
        <v>0</v>
      </c>
      <c r="W18" s="1525">
        <v>0</v>
      </c>
      <c r="X18" s="1525">
        <v>0</v>
      </c>
      <c r="Y18" s="1525">
        <v>0</v>
      </c>
      <c r="Z18" s="1525">
        <v>0</v>
      </c>
      <c r="AA18" s="1525">
        <v>0</v>
      </c>
      <c r="AB18" s="1525">
        <v>0</v>
      </c>
      <c r="AC18" s="1525">
        <v>0</v>
      </c>
      <c r="AD18" s="1525">
        <v>0</v>
      </c>
    </row>
    <row r="19" spans="1:30" ht="18" customHeight="1" x14ac:dyDescent="0.2">
      <c r="A19" s="760">
        <v>4</v>
      </c>
      <c r="B19" s="753" t="s">
        <v>57</v>
      </c>
      <c r="C19" s="1525">
        <v>0</v>
      </c>
      <c r="D19" s="1525">
        <v>0</v>
      </c>
      <c r="E19" s="1525">
        <v>0</v>
      </c>
      <c r="F19" s="1525">
        <v>0</v>
      </c>
      <c r="G19" s="1525">
        <v>0</v>
      </c>
      <c r="H19" s="1525">
        <v>0</v>
      </c>
      <c r="I19" s="1525">
        <v>0</v>
      </c>
      <c r="J19" s="1525">
        <v>0</v>
      </c>
      <c r="K19" s="1525">
        <v>2</v>
      </c>
      <c r="L19" s="1525">
        <v>0</v>
      </c>
      <c r="M19" s="1525">
        <v>0</v>
      </c>
      <c r="N19" s="1525">
        <v>0</v>
      </c>
      <c r="O19" s="1527">
        <v>26</v>
      </c>
      <c r="P19" s="1525">
        <v>0</v>
      </c>
      <c r="Q19" s="1525">
        <v>0</v>
      </c>
      <c r="R19" s="1525">
        <v>0</v>
      </c>
      <c r="S19" s="1525">
        <v>0</v>
      </c>
      <c r="T19" s="1525">
        <v>0</v>
      </c>
      <c r="U19" s="1525">
        <v>0</v>
      </c>
      <c r="V19" s="1525">
        <v>0</v>
      </c>
      <c r="W19" s="1525">
        <v>0</v>
      </c>
      <c r="X19" s="1525">
        <v>0</v>
      </c>
      <c r="Y19" s="1525">
        <v>2</v>
      </c>
      <c r="Z19" s="1525">
        <v>0</v>
      </c>
      <c r="AA19" s="1525">
        <v>0</v>
      </c>
      <c r="AB19" s="1525">
        <v>0</v>
      </c>
      <c r="AC19" s="1525">
        <v>0</v>
      </c>
      <c r="AD19" s="1525">
        <v>0</v>
      </c>
    </row>
    <row r="20" spans="1:30" ht="18" customHeight="1" x14ac:dyDescent="0.2">
      <c r="A20" s="760">
        <v>5</v>
      </c>
      <c r="B20" s="753" t="s">
        <v>156</v>
      </c>
      <c r="C20" s="1525">
        <v>0</v>
      </c>
      <c r="D20" s="1525">
        <v>0</v>
      </c>
      <c r="E20" s="1525">
        <v>0</v>
      </c>
      <c r="F20" s="1525">
        <v>0</v>
      </c>
      <c r="G20" s="1525">
        <v>0</v>
      </c>
      <c r="H20" s="1525">
        <v>0</v>
      </c>
      <c r="I20" s="1525">
        <v>0</v>
      </c>
      <c r="J20" s="1525">
        <v>0</v>
      </c>
      <c r="K20" s="1525">
        <v>9</v>
      </c>
      <c r="L20" s="1525">
        <v>0</v>
      </c>
      <c r="M20" s="1525">
        <v>0</v>
      </c>
      <c r="N20" s="1525">
        <v>0</v>
      </c>
      <c r="O20" s="1527">
        <v>324</v>
      </c>
      <c r="P20" s="1525">
        <v>0</v>
      </c>
      <c r="Q20" s="1525">
        <v>0</v>
      </c>
      <c r="R20" s="1525">
        <v>0</v>
      </c>
      <c r="S20" s="1531">
        <v>223</v>
      </c>
      <c r="T20" s="1525">
        <v>0</v>
      </c>
      <c r="U20" s="1525">
        <v>0</v>
      </c>
      <c r="V20" s="1525">
        <v>0</v>
      </c>
      <c r="W20" s="1525">
        <v>0</v>
      </c>
      <c r="X20" s="1525">
        <v>0</v>
      </c>
      <c r="Y20" s="1525">
        <v>6</v>
      </c>
      <c r="Z20" s="1525">
        <v>0</v>
      </c>
      <c r="AA20" s="1525">
        <v>0</v>
      </c>
      <c r="AB20" s="1525">
        <v>0</v>
      </c>
      <c r="AC20" s="1525">
        <v>0</v>
      </c>
      <c r="AD20" s="1525">
        <v>0</v>
      </c>
    </row>
    <row r="21" spans="1:30" ht="18" customHeight="1" x14ac:dyDescent="0.2">
      <c r="A21" s="760">
        <v>6</v>
      </c>
      <c r="B21" s="753" t="s">
        <v>55</v>
      </c>
      <c r="C21" s="1525">
        <v>0</v>
      </c>
      <c r="D21" s="1525">
        <v>0</v>
      </c>
      <c r="E21" s="1525">
        <v>0</v>
      </c>
      <c r="F21" s="1525">
        <v>0</v>
      </c>
      <c r="G21" s="1525">
        <v>0</v>
      </c>
      <c r="H21" s="1525">
        <v>0</v>
      </c>
      <c r="I21" s="1525">
        <v>1</v>
      </c>
      <c r="J21" s="1525">
        <v>0</v>
      </c>
      <c r="K21" s="1525">
        <v>6</v>
      </c>
      <c r="L21" s="1525">
        <v>0</v>
      </c>
      <c r="M21" s="1525">
        <v>0</v>
      </c>
      <c r="N21" s="1525">
        <v>0</v>
      </c>
      <c r="O21" s="1527">
        <v>1025</v>
      </c>
      <c r="P21" s="1525">
        <v>0</v>
      </c>
      <c r="Q21" s="1525">
        <v>0</v>
      </c>
      <c r="R21" s="1525">
        <v>0</v>
      </c>
      <c r="S21" s="1531">
        <v>100</v>
      </c>
      <c r="T21" s="1525">
        <v>0</v>
      </c>
      <c r="U21" s="1525">
        <v>0</v>
      </c>
      <c r="V21" s="1525">
        <v>0</v>
      </c>
      <c r="W21" s="1525">
        <v>0</v>
      </c>
      <c r="X21" s="1525">
        <v>0</v>
      </c>
      <c r="Y21" s="1525">
        <v>0</v>
      </c>
      <c r="Z21" s="1525">
        <v>0</v>
      </c>
      <c r="AA21" s="1525">
        <v>0</v>
      </c>
      <c r="AB21" s="1525">
        <v>0</v>
      </c>
      <c r="AC21" s="1525">
        <v>0</v>
      </c>
      <c r="AD21" s="1525">
        <v>0</v>
      </c>
    </row>
    <row r="22" spans="1:30" ht="18" customHeight="1" x14ac:dyDescent="0.2">
      <c r="A22" s="762">
        <v>7</v>
      </c>
      <c r="B22" s="755" t="s">
        <v>198</v>
      </c>
      <c r="C22" s="1525">
        <v>0</v>
      </c>
      <c r="D22" s="1525">
        <v>0</v>
      </c>
      <c r="E22" s="1525">
        <v>0</v>
      </c>
      <c r="F22" s="1525">
        <v>0</v>
      </c>
      <c r="G22" s="1525">
        <v>0</v>
      </c>
      <c r="H22" s="1525">
        <v>0</v>
      </c>
      <c r="I22" s="1525">
        <v>1</v>
      </c>
      <c r="J22" s="1525">
        <v>0</v>
      </c>
      <c r="K22" s="1525">
        <v>1</v>
      </c>
      <c r="L22" s="1525">
        <v>0</v>
      </c>
      <c r="M22" s="1525">
        <v>0</v>
      </c>
      <c r="N22" s="1525">
        <v>0</v>
      </c>
      <c r="O22" s="1531">
        <v>16</v>
      </c>
      <c r="P22" s="1525">
        <v>0</v>
      </c>
      <c r="Q22" s="1525">
        <v>0</v>
      </c>
      <c r="R22" s="1525">
        <v>0</v>
      </c>
      <c r="S22" s="1531">
        <v>7</v>
      </c>
      <c r="T22" s="1525">
        <v>0</v>
      </c>
      <c r="U22" s="1525">
        <v>0</v>
      </c>
      <c r="V22" s="1525">
        <v>0</v>
      </c>
      <c r="W22" s="1525">
        <v>0</v>
      </c>
      <c r="X22" s="1525">
        <v>0</v>
      </c>
      <c r="Y22" s="1525">
        <v>0</v>
      </c>
      <c r="Z22" s="1525">
        <v>0</v>
      </c>
      <c r="AA22" s="1525">
        <v>0</v>
      </c>
      <c r="AB22" s="1525">
        <v>0</v>
      </c>
      <c r="AC22" s="1525">
        <v>0</v>
      </c>
      <c r="AD22" s="1525">
        <v>0</v>
      </c>
    </row>
    <row r="23" spans="1:30" ht="15" customHeight="1" x14ac:dyDescent="0.2">
      <c r="A23" s="2426" t="s">
        <v>510</v>
      </c>
      <c r="B23" s="2427"/>
      <c r="C23" s="1529">
        <f t="shared" ref="C23:AD23" si="1">SUM(C16:C22)</f>
        <v>0</v>
      </c>
      <c r="D23" s="1529">
        <f t="shared" si="1"/>
        <v>0</v>
      </c>
      <c r="E23" s="1529">
        <f t="shared" si="1"/>
        <v>0</v>
      </c>
      <c r="F23" s="1529">
        <f t="shared" si="1"/>
        <v>0</v>
      </c>
      <c r="G23" s="1529">
        <f t="shared" si="1"/>
        <v>0</v>
      </c>
      <c r="H23" s="1529">
        <f t="shared" si="1"/>
        <v>0</v>
      </c>
      <c r="I23" s="1529">
        <f t="shared" si="1"/>
        <v>2</v>
      </c>
      <c r="J23" s="1529">
        <f t="shared" si="1"/>
        <v>0</v>
      </c>
      <c r="K23" s="1532">
        <f t="shared" si="1"/>
        <v>78</v>
      </c>
      <c r="L23" s="1533">
        <f t="shared" si="1"/>
        <v>0</v>
      </c>
      <c r="M23" s="1533">
        <f t="shared" si="1"/>
        <v>0</v>
      </c>
      <c r="N23" s="1533">
        <f t="shared" si="1"/>
        <v>0</v>
      </c>
      <c r="O23" s="1534">
        <f t="shared" si="1"/>
        <v>2261</v>
      </c>
      <c r="P23" s="1533">
        <f t="shared" si="1"/>
        <v>0</v>
      </c>
      <c r="Q23" s="1533">
        <f t="shared" si="1"/>
        <v>0</v>
      </c>
      <c r="R23" s="1533">
        <f t="shared" si="1"/>
        <v>0</v>
      </c>
      <c r="S23" s="1534">
        <f t="shared" si="1"/>
        <v>477</v>
      </c>
      <c r="T23" s="1533">
        <f t="shared" si="1"/>
        <v>0</v>
      </c>
      <c r="U23" s="1533">
        <f t="shared" si="1"/>
        <v>0</v>
      </c>
      <c r="V23" s="1533">
        <f t="shared" si="1"/>
        <v>0</v>
      </c>
      <c r="W23" s="1533">
        <f t="shared" si="1"/>
        <v>0</v>
      </c>
      <c r="X23" s="1533">
        <f t="shared" si="1"/>
        <v>0</v>
      </c>
      <c r="Y23" s="1533">
        <f t="shared" si="1"/>
        <v>8</v>
      </c>
      <c r="Z23" s="1533">
        <f t="shared" si="1"/>
        <v>0</v>
      </c>
      <c r="AA23" s="1533">
        <f t="shared" si="1"/>
        <v>0</v>
      </c>
      <c r="AB23" s="1533">
        <f t="shared" si="1"/>
        <v>0</v>
      </c>
      <c r="AC23" s="1533">
        <f t="shared" si="1"/>
        <v>0</v>
      </c>
      <c r="AD23" s="1533">
        <f t="shared" si="1"/>
        <v>0</v>
      </c>
    </row>
    <row r="24" spans="1:30" ht="15.75" x14ac:dyDescent="0.25">
      <c r="A24" s="2469" t="s">
        <v>848</v>
      </c>
      <c r="B24" s="2469"/>
      <c r="C24" s="2469"/>
      <c r="D24" s="2469"/>
      <c r="E24" s="2469"/>
      <c r="F24" s="2469"/>
      <c r="G24" s="770"/>
      <c r="H24" s="770"/>
      <c r="I24" s="770"/>
      <c r="J24" s="770"/>
      <c r="K24" s="770"/>
      <c r="L24" s="770"/>
      <c r="M24" s="770"/>
      <c r="N24" s="770"/>
      <c r="O24" s="770"/>
      <c r="P24" s="770"/>
      <c r="Q24" s="770"/>
      <c r="R24" s="770"/>
      <c r="S24" s="770"/>
      <c r="T24" s="770"/>
      <c r="U24" s="770"/>
      <c r="V24" s="770"/>
      <c r="W24" s="770"/>
      <c r="X24" s="770"/>
      <c r="Y24" s="770"/>
      <c r="Z24" s="770"/>
      <c r="AA24" s="770"/>
      <c r="AB24" s="770"/>
      <c r="AC24" s="770"/>
      <c r="AD24" s="770"/>
    </row>
    <row r="25" spans="1:30" ht="15" hidden="1" customHeight="1" x14ac:dyDescent="0.2">
      <c r="A25" s="2463" t="s">
        <v>845</v>
      </c>
      <c r="B25" s="2463"/>
      <c r="C25" s="2463"/>
      <c r="D25" s="2463"/>
      <c r="E25" s="2463"/>
      <c r="F25" s="2463"/>
      <c r="G25" s="1740"/>
      <c r="H25" s="1740"/>
      <c r="I25" s="1740"/>
      <c r="J25" s="1740"/>
      <c r="K25" s="1740"/>
      <c r="L25" s="1740"/>
      <c r="M25" s="1740"/>
      <c r="N25" s="1740"/>
      <c r="O25" s="1740"/>
      <c r="P25" s="1740"/>
      <c r="Q25" s="1740"/>
      <c r="R25" s="1740"/>
      <c r="S25" s="1740"/>
      <c r="T25" s="1740"/>
      <c r="U25" s="1740"/>
      <c r="V25" s="1740"/>
      <c r="W25" s="1740"/>
      <c r="X25" s="1740"/>
      <c r="Y25" s="1740"/>
      <c r="Z25" s="1740"/>
      <c r="AA25" s="1740"/>
      <c r="AB25" s="1740"/>
      <c r="AC25" s="1740"/>
      <c r="AD25" s="1740"/>
    </row>
    <row r="26" spans="1:30" s="1273" customFormat="1" ht="15" hidden="1" customHeight="1" x14ac:dyDescent="0.2">
      <c r="A26" s="2468" t="s">
        <v>843</v>
      </c>
      <c r="B26" s="2468"/>
      <c r="C26" s="2468"/>
      <c r="D26" s="2468"/>
      <c r="E26" s="2468"/>
      <c r="F26" s="2468"/>
      <c r="G26" s="2468"/>
      <c r="H26" s="2468"/>
      <c r="I26" s="2468"/>
      <c r="J26" s="2468"/>
      <c r="K26" s="2468"/>
      <c r="L26" s="2468"/>
      <c r="M26" s="2468"/>
      <c r="N26" s="2468"/>
      <c r="O26" s="2468"/>
      <c r="P26" s="2468"/>
      <c r="Q26" s="2468"/>
      <c r="R26" s="2468"/>
      <c r="S26" s="2468"/>
      <c r="T26" s="2468"/>
      <c r="U26" s="2468"/>
      <c r="V26" s="2468"/>
      <c r="W26" s="2468"/>
      <c r="X26" s="2468"/>
      <c r="Y26" s="2468"/>
      <c r="Z26" s="2468"/>
      <c r="AA26" s="2468"/>
      <c r="AB26" s="2468"/>
      <c r="AC26" s="2468"/>
      <c r="AD26" s="2468"/>
    </row>
    <row r="27" spans="1:30" s="1273" customFormat="1" ht="15" hidden="1" customHeight="1" x14ac:dyDescent="0.2">
      <c r="A27" s="2466" t="s">
        <v>842</v>
      </c>
      <c r="B27" s="2466"/>
      <c r="C27" s="2466"/>
      <c r="D27" s="2466"/>
      <c r="E27" s="2466"/>
      <c r="F27" s="2466"/>
      <c r="G27" s="2466"/>
      <c r="H27" s="2466"/>
      <c r="I27" s="2466"/>
      <c r="J27" s="2466"/>
      <c r="K27" s="2466"/>
      <c r="L27" s="2466"/>
      <c r="M27" s="2466"/>
      <c r="N27" s="2466"/>
      <c r="O27" s="2466"/>
      <c r="P27" s="2466"/>
      <c r="Q27" s="2466"/>
      <c r="R27" s="2466"/>
      <c r="S27" s="2466"/>
      <c r="T27" s="2466"/>
      <c r="U27" s="2466"/>
      <c r="V27" s="2466"/>
      <c r="W27" s="2466"/>
      <c r="X27" s="2466"/>
      <c r="Y27" s="2466"/>
      <c r="Z27" s="2466"/>
      <c r="AA27" s="2466"/>
      <c r="AB27" s="2466"/>
      <c r="AC27" s="2466"/>
      <c r="AD27" s="2466"/>
    </row>
    <row r="28" spans="1:30" s="1273" customFormat="1" ht="15" hidden="1" customHeight="1" x14ac:dyDescent="0.2">
      <c r="A28" s="2466" t="s">
        <v>844</v>
      </c>
      <c r="B28" s="2466"/>
      <c r="C28" s="2466"/>
      <c r="D28" s="2466"/>
      <c r="E28" s="2466"/>
      <c r="F28" s="2466"/>
      <c r="G28" s="2466"/>
      <c r="H28" s="2466"/>
      <c r="I28" s="2466"/>
      <c r="J28" s="2466"/>
      <c r="K28" s="2466"/>
      <c r="L28" s="2466"/>
      <c r="M28" s="2466"/>
      <c r="N28" s="2466"/>
      <c r="O28" s="2466"/>
      <c r="P28" s="2466"/>
      <c r="Q28" s="2466"/>
      <c r="R28" s="2466"/>
      <c r="S28" s="2466"/>
      <c r="T28" s="2466"/>
      <c r="U28" s="2466"/>
      <c r="V28" s="2466"/>
      <c r="W28" s="2466"/>
      <c r="X28" s="2466"/>
      <c r="Y28" s="2466"/>
      <c r="Z28" s="2466"/>
      <c r="AA28" s="2466"/>
      <c r="AB28" s="2466"/>
      <c r="AC28" s="2466"/>
      <c r="AD28" s="2466"/>
    </row>
    <row r="29" spans="1:30" ht="15" hidden="1" customHeight="1" x14ac:dyDescent="0.2">
      <c r="A29" s="2464" t="s">
        <v>847</v>
      </c>
      <c r="B29" s="2464"/>
      <c r="C29" s="2464"/>
      <c r="D29" s="2464"/>
      <c r="E29" s="2464"/>
      <c r="F29" s="2464"/>
      <c r="G29" s="1741"/>
      <c r="H29" s="1741"/>
      <c r="I29" s="1741"/>
      <c r="J29" s="1741"/>
      <c r="K29" s="1741"/>
      <c r="L29" s="1741"/>
      <c r="M29" s="1741"/>
      <c r="N29" s="1741"/>
      <c r="O29" s="1741"/>
      <c r="P29" s="1741"/>
      <c r="Q29" s="1741"/>
      <c r="R29" s="1741"/>
      <c r="S29" s="1741"/>
      <c r="T29" s="1741"/>
      <c r="U29" s="1741"/>
      <c r="V29" s="1741"/>
      <c r="W29" s="1741"/>
      <c r="X29" s="1741"/>
      <c r="Y29" s="1741"/>
      <c r="Z29" s="1741"/>
      <c r="AA29" s="1741"/>
      <c r="AB29" s="1741"/>
      <c r="AC29" s="1741"/>
      <c r="AD29" s="1741"/>
    </row>
    <row r="30" spans="1:30" ht="15" hidden="1" customHeight="1" x14ac:dyDescent="0.25">
      <c r="A30" s="2462" t="s">
        <v>846</v>
      </c>
      <c r="B30" s="2462"/>
      <c r="C30" s="2462"/>
      <c r="D30" s="2462"/>
      <c r="E30" s="2462"/>
      <c r="F30" s="2462"/>
      <c r="G30" s="2462"/>
      <c r="H30" s="2462"/>
      <c r="I30" s="2462"/>
      <c r="J30" s="2462"/>
      <c r="K30" s="2462"/>
      <c r="L30" s="2462"/>
      <c r="M30" s="2462"/>
      <c r="N30" s="2462"/>
      <c r="O30" s="2462"/>
      <c r="P30" s="2462"/>
      <c r="Q30" s="2462"/>
      <c r="R30" s="2462"/>
      <c r="S30" s="2462"/>
      <c r="T30" s="2462"/>
      <c r="U30" s="2462"/>
      <c r="V30" s="2462"/>
      <c r="W30" s="2462"/>
      <c r="X30" s="2462"/>
      <c r="Y30" s="2462"/>
      <c r="Z30" s="2462"/>
      <c r="AA30" s="2462"/>
      <c r="AB30" s="2462"/>
      <c r="AC30" s="2462"/>
      <c r="AD30" s="2462"/>
    </row>
    <row r="31" spans="1:30" x14ac:dyDescent="0.2">
      <c r="A31" s="664"/>
      <c r="B31" s="773"/>
      <c r="C31" s="664"/>
      <c r="D31" s="664"/>
      <c r="E31" s="664"/>
      <c r="F31" s="664"/>
      <c r="G31" s="664"/>
      <c r="H31" s="664"/>
      <c r="I31" s="664"/>
      <c r="J31" s="664"/>
      <c r="K31" s="664"/>
      <c r="L31" s="664"/>
      <c r="M31" s="664"/>
      <c r="N31" s="664"/>
      <c r="O31" s="664"/>
      <c r="P31" s="664"/>
      <c r="Q31" s="664"/>
      <c r="R31" s="664"/>
      <c r="S31" s="664"/>
      <c r="T31" s="664"/>
      <c r="U31" s="664"/>
      <c r="V31" s="664"/>
      <c r="W31" s="664"/>
      <c r="X31" s="664"/>
      <c r="Y31" s="664"/>
      <c r="Z31" s="664"/>
      <c r="AA31" s="664"/>
      <c r="AB31" s="664"/>
      <c r="AC31" s="664"/>
      <c r="AD31" s="664"/>
    </row>
    <row r="32" spans="1:30" ht="15.75" x14ac:dyDescent="0.25">
      <c r="A32" s="664"/>
      <c r="B32" s="664"/>
      <c r="C32" s="664"/>
      <c r="D32" s="664"/>
      <c r="E32" s="664"/>
      <c r="F32" s="664"/>
      <c r="G32" s="664"/>
      <c r="H32" s="664"/>
      <c r="I32" s="664"/>
      <c r="J32" s="2438"/>
      <c r="K32" s="2438"/>
      <c r="L32" s="2438"/>
      <c r="M32" s="2438"/>
      <c r="N32" s="2438"/>
      <c r="O32" s="2438"/>
      <c r="P32" s="2438"/>
      <c r="Q32" s="664"/>
      <c r="R32" s="664"/>
      <c r="S32" s="664"/>
      <c r="T32" s="775"/>
      <c r="U32" s="775"/>
      <c r="V32" s="2438"/>
      <c r="W32" s="2438"/>
      <c r="X32" s="2438"/>
      <c r="Y32" s="2438"/>
      <c r="Z32" s="2438"/>
      <c r="AA32" s="2438"/>
      <c r="AB32" s="2438"/>
      <c r="AC32" s="2438"/>
      <c r="AD32" s="775"/>
    </row>
    <row r="33" spans="2:21" x14ac:dyDescent="0.2">
      <c r="B33" s="617"/>
      <c r="C33" s="617"/>
      <c r="D33" s="617"/>
      <c r="E33" s="617"/>
      <c r="F33" s="617"/>
      <c r="G33" s="617"/>
      <c r="H33" s="617"/>
      <c r="I33" s="617"/>
      <c r="J33" s="617"/>
      <c r="K33" s="617"/>
      <c r="L33" s="617"/>
      <c r="M33" s="617"/>
      <c r="N33" s="617"/>
      <c r="O33" s="617"/>
      <c r="P33" s="617"/>
      <c r="Q33" s="617"/>
      <c r="R33" s="617"/>
      <c r="S33" s="617"/>
      <c r="T33" s="617"/>
      <c r="U33" s="617"/>
    </row>
    <row r="34" spans="2:21" ht="18.75" x14ac:dyDescent="0.3">
      <c r="B34" s="2459"/>
      <c r="C34" s="2459"/>
      <c r="D34" s="2459"/>
      <c r="E34" s="2459"/>
      <c r="F34" s="2459"/>
      <c r="G34" s="2459"/>
      <c r="H34" s="2459"/>
      <c r="I34" s="2459"/>
      <c r="J34" s="2459"/>
      <c r="K34" s="2459"/>
      <c r="L34" s="2459"/>
      <c r="M34" s="2459"/>
      <c r="N34" s="2459"/>
      <c r="O34" s="2459"/>
      <c r="P34" s="2459"/>
      <c r="Q34" s="2459"/>
      <c r="R34" s="2459"/>
      <c r="S34" s="2459"/>
      <c r="T34" s="2459"/>
      <c r="U34" s="2459"/>
    </row>
    <row r="35" spans="2:21" x14ac:dyDescent="0.2">
      <c r="B35" s="617"/>
      <c r="C35" s="617"/>
      <c r="D35" s="617"/>
      <c r="E35" s="617"/>
      <c r="F35" s="617"/>
      <c r="G35" s="617"/>
      <c r="H35" s="617"/>
      <c r="I35" s="617"/>
      <c r="J35" s="617"/>
      <c r="K35" s="617"/>
      <c r="L35" s="617"/>
      <c r="M35" s="617"/>
      <c r="N35" s="617"/>
      <c r="O35" s="617"/>
      <c r="P35" s="617"/>
      <c r="Q35" s="617"/>
      <c r="R35" s="617"/>
      <c r="S35" s="617"/>
      <c r="T35" s="617"/>
      <c r="U35" s="617"/>
    </row>
  </sheetData>
  <mergeCells count="45">
    <mergeCell ref="O14:P14"/>
    <mergeCell ref="A14:A15"/>
    <mergeCell ref="B14:B15"/>
    <mergeCell ref="C14:D14"/>
    <mergeCell ref="E14:F14"/>
    <mergeCell ref="I3:J3"/>
    <mergeCell ref="K3:L3"/>
    <mergeCell ref="G14:H14"/>
    <mergeCell ref="A12:B12"/>
    <mergeCell ref="M3:N3"/>
    <mergeCell ref="C3:D3"/>
    <mergeCell ref="E3:F3"/>
    <mergeCell ref="G3:H3"/>
    <mergeCell ref="AC14:AD14"/>
    <mergeCell ref="A27:AD27"/>
    <mergeCell ref="A28:AD28"/>
    <mergeCell ref="A2:AD2"/>
    <mergeCell ref="A26:AD26"/>
    <mergeCell ref="AC3:AD3"/>
    <mergeCell ref="O3:P3"/>
    <mergeCell ref="Q3:R3"/>
    <mergeCell ref="A3:A4"/>
    <mergeCell ref="B3:B4"/>
    <mergeCell ref="S3:T3"/>
    <mergeCell ref="U3:V3"/>
    <mergeCell ref="W14:X14"/>
    <mergeCell ref="Y14:Z14"/>
    <mergeCell ref="A24:F24"/>
    <mergeCell ref="M14:N14"/>
    <mergeCell ref="B34:U34"/>
    <mergeCell ref="AA3:AB3"/>
    <mergeCell ref="AA14:AB14"/>
    <mergeCell ref="W3:X3"/>
    <mergeCell ref="I14:J14"/>
    <mergeCell ref="K14:L14"/>
    <mergeCell ref="Y3:Z3"/>
    <mergeCell ref="S14:T14"/>
    <mergeCell ref="J32:P32"/>
    <mergeCell ref="U14:V14"/>
    <mergeCell ref="V32:AC32"/>
    <mergeCell ref="Q14:R14"/>
    <mergeCell ref="A30:AD30"/>
    <mergeCell ref="A23:B23"/>
    <mergeCell ref="A25:F25"/>
    <mergeCell ref="A29:F29"/>
  </mergeCells>
  <pageMargins left="0.2" right="0.19" top="0.2" bottom="0.2" header="0.2" footer="0.2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104"/>
  <sheetViews>
    <sheetView zoomScale="110" zoomScaleNormal="110" workbookViewId="0">
      <selection activeCell="B19" sqref="B19:V19"/>
    </sheetView>
  </sheetViews>
  <sheetFormatPr defaultRowHeight="15" x14ac:dyDescent="0.2"/>
  <cols>
    <col min="1" max="1" width="3.5" customWidth="1"/>
    <col min="2" max="2" width="13.75" customWidth="1"/>
    <col min="3" max="3" width="6.625" style="395" customWidth="1"/>
    <col min="4" max="4" width="6.125" style="395" customWidth="1"/>
    <col min="5" max="5" width="4.5" style="23" customWidth="1"/>
    <col min="6" max="6" width="6.75" style="885" customWidth="1"/>
    <col min="7" max="7" width="4.875" style="23" customWidth="1"/>
    <col min="8" max="8" width="6.25" style="885" customWidth="1"/>
    <col min="9" max="9" width="5.375" style="23" customWidth="1"/>
    <col min="10" max="10" width="6.375" style="885" customWidth="1"/>
    <col min="11" max="12" width="5.5" style="885" customWidth="1"/>
    <col min="13" max="13" width="6.75" style="23" customWidth="1"/>
    <col min="14" max="14" width="4.375" style="23" customWidth="1"/>
    <col min="15" max="15" width="6.375" style="885" customWidth="1"/>
    <col min="16" max="16" width="5.375" style="23" customWidth="1"/>
    <col min="17" max="17" width="6.375" style="885" customWidth="1"/>
    <col min="18" max="18" width="4.5" style="23" customWidth="1"/>
    <col min="19" max="19" width="6.125" style="885" customWidth="1"/>
    <col min="20" max="20" width="4.375" style="23" customWidth="1"/>
    <col min="21" max="21" width="6.5" style="395" customWidth="1"/>
    <col min="22" max="22" width="6.25" style="395" customWidth="1"/>
    <col min="23" max="23" width="4.125" style="23" hidden="1" customWidth="1"/>
  </cols>
  <sheetData>
    <row r="1" spans="1:23" ht="27.75" customHeight="1" x14ac:dyDescent="0.3">
      <c r="A1" s="2481" t="s">
        <v>917</v>
      </c>
      <c r="B1" s="2481"/>
      <c r="C1" s="2481"/>
      <c r="D1" s="2481"/>
      <c r="E1" s="2481"/>
      <c r="F1" s="2481"/>
      <c r="G1" s="2481"/>
      <c r="H1" s="2481"/>
      <c r="I1" s="2481"/>
      <c r="J1" s="2481"/>
      <c r="K1" s="2481"/>
      <c r="L1" s="2481"/>
      <c r="M1" s="2481"/>
      <c r="N1" s="2481"/>
      <c r="O1" s="2481"/>
      <c r="P1" s="2481"/>
      <c r="Q1" s="2481"/>
      <c r="R1" s="2481"/>
      <c r="S1" s="2481"/>
      <c r="T1" s="2481"/>
      <c r="U1" s="2481"/>
      <c r="V1" s="2481"/>
      <c r="W1" s="2481"/>
    </row>
    <row r="2" spans="1:23" ht="11.25" customHeight="1" x14ac:dyDescent="0.2"/>
    <row r="3" spans="1:23" ht="25.5" customHeight="1" x14ac:dyDescent="0.2">
      <c r="A3" s="2271" t="s">
        <v>14</v>
      </c>
      <c r="B3" s="2482" t="s">
        <v>229</v>
      </c>
      <c r="C3" s="2357" t="s">
        <v>250</v>
      </c>
      <c r="D3" s="2358"/>
      <c r="E3" s="2358"/>
      <c r="F3" s="2358"/>
      <c r="G3" s="2359"/>
      <c r="H3" s="2477" t="s">
        <v>91</v>
      </c>
      <c r="I3" s="2478"/>
      <c r="J3" s="2471" t="s">
        <v>251</v>
      </c>
      <c r="K3" s="2471" t="s">
        <v>708</v>
      </c>
      <c r="L3" s="2471" t="s">
        <v>671</v>
      </c>
      <c r="M3" s="2477" t="s">
        <v>709</v>
      </c>
      <c r="N3" s="2485"/>
      <c r="O3" s="2477" t="s">
        <v>869</v>
      </c>
      <c r="P3" s="2485"/>
      <c r="Q3" s="2477" t="s">
        <v>782</v>
      </c>
      <c r="R3" s="2485"/>
      <c r="S3" s="2477" t="s">
        <v>90</v>
      </c>
      <c r="T3" s="2485"/>
      <c r="U3" s="2488" t="s">
        <v>252</v>
      </c>
      <c r="V3" s="2503" t="s">
        <v>253</v>
      </c>
      <c r="W3" s="953"/>
    </row>
    <row r="4" spans="1:23" ht="56.25" customHeight="1" x14ac:dyDescent="0.2">
      <c r="A4" s="2272"/>
      <c r="B4" s="2483"/>
      <c r="C4" s="2472" t="s">
        <v>711</v>
      </c>
      <c r="D4" s="2476" t="s">
        <v>522</v>
      </c>
      <c r="E4" s="2476"/>
      <c r="F4" s="2476" t="s">
        <v>710</v>
      </c>
      <c r="G4" s="2476"/>
      <c r="H4" s="2479"/>
      <c r="I4" s="2480"/>
      <c r="J4" s="2472"/>
      <c r="K4" s="2472"/>
      <c r="L4" s="2472"/>
      <c r="M4" s="2486"/>
      <c r="N4" s="2487"/>
      <c r="O4" s="2486"/>
      <c r="P4" s="2487"/>
      <c r="Q4" s="2486"/>
      <c r="R4" s="2487"/>
      <c r="S4" s="2486"/>
      <c r="T4" s="2487"/>
      <c r="U4" s="2489"/>
      <c r="V4" s="2504"/>
      <c r="W4" s="954"/>
    </row>
    <row r="5" spans="1:23" ht="29.25" customHeight="1" x14ac:dyDescent="0.25">
      <c r="A5" s="2273"/>
      <c r="B5" s="2484"/>
      <c r="C5" s="2472"/>
      <c r="D5" s="1491" t="s">
        <v>65</v>
      </c>
      <c r="E5" s="1491" t="s">
        <v>0</v>
      </c>
      <c r="F5" s="1491" t="s">
        <v>65</v>
      </c>
      <c r="G5" s="1491" t="s">
        <v>0</v>
      </c>
      <c r="H5" s="1491" t="s">
        <v>65</v>
      </c>
      <c r="I5" s="1491" t="s">
        <v>0</v>
      </c>
      <c r="J5" s="2473"/>
      <c r="K5" s="2473"/>
      <c r="L5" s="2473"/>
      <c r="M5" s="1492" t="s">
        <v>65</v>
      </c>
      <c r="N5" s="1492" t="s">
        <v>0</v>
      </c>
      <c r="O5" s="1492" t="s">
        <v>65</v>
      </c>
      <c r="P5" s="1492" t="s">
        <v>0</v>
      </c>
      <c r="Q5" s="1492" t="s">
        <v>65</v>
      </c>
      <c r="R5" s="1492" t="s">
        <v>0</v>
      </c>
      <c r="S5" s="1492" t="s">
        <v>65</v>
      </c>
      <c r="T5" s="1492" t="s">
        <v>0</v>
      </c>
      <c r="U5" s="2490"/>
      <c r="V5" s="2505"/>
      <c r="W5" s="878" t="s">
        <v>0</v>
      </c>
    </row>
    <row r="6" spans="1:23" ht="27" customHeight="1" x14ac:dyDescent="0.2">
      <c r="A6" s="311">
        <v>1</v>
      </c>
      <c r="B6" s="455" t="s">
        <v>28</v>
      </c>
      <c r="C6" s="551">
        <v>477</v>
      </c>
      <c r="D6" s="551">
        <v>147</v>
      </c>
      <c r="E6" s="552">
        <f>D6/J6*100</f>
        <v>100</v>
      </c>
      <c r="F6" s="884">
        <v>145</v>
      </c>
      <c r="G6" s="553">
        <f t="shared" ref="G6:G12" si="0">F6/J6*100</f>
        <v>98.639455782312922</v>
      </c>
      <c r="H6" s="905">
        <v>147</v>
      </c>
      <c r="I6" s="553">
        <f t="shared" ref="I6:I12" si="1">H6/J6*100</f>
        <v>100</v>
      </c>
      <c r="J6" s="884">
        <v>147</v>
      </c>
      <c r="K6" s="886">
        <v>21</v>
      </c>
      <c r="L6" s="886">
        <v>17</v>
      </c>
      <c r="M6" s="886">
        <v>147</v>
      </c>
      <c r="N6" s="559">
        <f t="shared" ref="N6:N12" si="2">M6/J6*100</f>
        <v>100</v>
      </c>
      <c r="O6" s="884">
        <v>147</v>
      </c>
      <c r="P6" s="559">
        <f>O6/J6*100</f>
        <v>100</v>
      </c>
      <c r="Q6" s="884">
        <v>147</v>
      </c>
      <c r="R6" s="559">
        <f>Q6/J6*100</f>
        <v>100</v>
      </c>
      <c r="S6" s="886">
        <v>147</v>
      </c>
      <c r="T6" s="559">
        <f t="shared" ref="T6:T12" si="3">S6/J6*100</f>
        <v>100</v>
      </c>
      <c r="U6" s="551">
        <v>146</v>
      </c>
      <c r="V6" s="551">
        <v>70</v>
      </c>
      <c r="W6" s="554"/>
    </row>
    <row r="7" spans="1:23" ht="27" customHeight="1" x14ac:dyDescent="0.2">
      <c r="A7" s="312">
        <v>2</v>
      </c>
      <c r="B7" s="456" t="s">
        <v>107</v>
      </c>
      <c r="C7" s="555">
        <v>262</v>
      </c>
      <c r="D7" s="555">
        <v>111</v>
      </c>
      <c r="E7" s="556">
        <f t="shared" ref="E7:E12" si="4">D7/J7*100</f>
        <v>100</v>
      </c>
      <c r="F7" s="886">
        <v>14</v>
      </c>
      <c r="G7" s="557">
        <f t="shared" si="0"/>
        <v>12.612612612612612</v>
      </c>
      <c r="H7" s="906">
        <v>111</v>
      </c>
      <c r="I7" s="557">
        <f t="shared" si="1"/>
        <v>100</v>
      </c>
      <c r="J7" s="886">
        <v>111</v>
      </c>
      <c r="K7" s="886">
        <v>25</v>
      </c>
      <c r="L7" s="886">
        <v>10</v>
      </c>
      <c r="M7" s="886">
        <v>110</v>
      </c>
      <c r="N7" s="556">
        <f t="shared" si="2"/>
        <v>99.099099099099092</v>
      </c>
      <c r="O7" s="886">
        <v>110</v>
      </c>
      <c r="P7" s="556">
        <f t="shared" ref="P7:P12" si="5">O7/J7*100</f>
        <v>99.099099099099092</v>
      </c>
      <c r="Q7" s="886">
        <v>111</v>
      </c>
      <c r="R7" s="556">
        <f t="shared" ref="R7:R12" si="6">Q7/J7*100</f>
        <v>100</v>
      </c>
      <c r="S7" s="886">
        <v>100</v>
      </c>
      <c r="T7" s="559">
        <f t="shared" si="3"/>
        <v>90.090090090090087</v>
      </c>
      <c r="U7" s="555">
        <v>525</v>
      </c>
      <c r="V7" s="555">
        <v>323</v>
      </c>
      <c r="W7" s="560"/>
    </row>
    <row r="8" spans="1:23" ht="27" customHeight="1" x14ac:dyDescent="0.2">
      <c r="A8" s="312">
        <v>3</v>
      </c>
      <c r="B8" s="456" t="s">
        <v>157</v>
      </c>
      <c r="C8" s="555">
        <v>955</v>
      </c>
      <c r="D8" s="555">
        <v>384</v>
      </c>
      <c r="E8" s="556">
        <f t="shared" si="4"/>
        <v>93.430656934306569</v>
      </c>
      <c r="F8" s="886">
        <v>58</v>
      </c>
      <c r="G8" s="557">
        <f t="shared" si="0"/>
        <v>14.111922141119221</v>
      </c>
      <c r="H8" s="886">
        <v>406</v>
      </c>
      <c r="I8" s="557">
        <f t="shared" si="1"/>
        <v>98.783454987834546</v>
      </c>
      <c r="J8" s="886">
        <v>411</v>
      </c>
      <c r="K8" s="886">
        <v>84</v>
      </c>
      <c r="L8" s="886">
        <v>32</v>
      </c>
      <c r="M8" s="886">
        <v>411</v>
      </c>
      <c r="N8" s="556">
        <f t="shared" si="2"/>
        <v>100</v>
      </c>
      <c r="O8" s="886">
        <v>411</v>
      </c>
      <c r="P8" s="556">
        <f t="shared" si="5"/>
        <v>100</v>
      </c>
      <c r="Q8" s="886">
        <v>411</v>
      </c>
      <c r="R8" s="556">
        <f t="shared" si="6"/>
        <v>100</v>
      </c>
      <c r="S8" s="886">
        <v>386</v>
      </c>
      <c r="T8" s="559">
        <f t="shared" si="3"/>
        <v>93.917274939172742</v>
      </c>
      <c r="U8" s="555">
        <v>731</v>
      </c>
      <c r="V8" s="555">
        <v>378</v>
      </c>
      <c r="W8" s="561"/>
    </row>
    <row r="9" spans="1:23" ht="27" customHeight="1" x14ac:dyDescent="0.2">
      <c r="A9" s="312">
        <v>4</v>
      </c>
      <c r="B9" s="456" t="s">
        <v>57</v>
      </c>
      <c r="C9" s="555">
        <v>1143</v>
      </c>
      <c r="D9" s="555">
        <v>425</v>
      </c>
      <c r="E9" s="556">
        <f t="shared" si="4"/>
        <v>100</v>
      </c>
      <c r="F9" s="886">
        <v>266</v>
      </c>
      <c r="G9" s="557">
        <f t="shared" si="0"/>
        <v>62.588235294117645</v>
      </c>
      <c r="H9" s="886">
        <v>423</v>
      </c>
      <c r="I9" s="557">
        <f t="shared" si="1"/>
        <v>99.529411764705884</v>
      </c>
      <c r="J9" s="886">
        <v>425</v>
      </c>
      <c r="K9" s="886">
        <v>188</v>
      </c>
      <c r="L9" s="886">
        <v>63</v>
      </c>
      <c r="M9" s="886">
        <v>417</v>
      </c>
      <c r="N9" s="556">
        <f t="shared" si="2"/>
        <v>98.117647058823536</v>
      </c>
      <c r="O9" s="886">
        <v>425</v>
      </c>
      <c r="P9" s="556">
        <f t="shared" si="5"/>
        <v>100</v>
      </c>
      <c r="Q9" s="886">
        <v>430</v>
      </c>
      <c r="R9" s="556">
        <f t="shared" si="6"/>
        <v>101.17647058823529</v>
      </c>
      <c r="S9" s="886">
        <v>364</v>
      </c>
      <c r="T9" s="559">
        <f t="shared" si="3"/>
        <v>85.647058823529406</v>
      </c>
      <c r="U9" s="555">
        <v>1165</v>
      </c>
      <c r="V9" s="555">
        <v>643</v>
      </c>
      <c r="W9" s="561"/>
    </row>
    <row r="10" spans="1:23" ht="27" customHeight="1" x14ac:dyDescent="0.2">
      <c r="A10" s="312">
        <v>5</v>
      </c>
      <c r="B10" s="456" t="s">
        <v>156</v>
      </c>
      <c r="C10" s="555">
        <v>1498</v>
      </c>
      <c r="D10" s="555">
        <v>618</v>
      </c>
      <c r="E10" s="556">
        <f t="shared" si="4"/>
        <v>100</v>
      </c>
      <c r="F10" s="886">
        <v>362</v>
      </c>
      <c r="G10" s="557">
        <f t="shared" si="0"/>
        <v>58.576051779935277</v>
      </c>
      <c r="H10" s="886">
        <v>618</v>
      </c>
      <c r="I10" s="557">
        <f t="shared" si="1"/>
        <v>100</v>
      </c>
      <c r="J10" s="886">
        <v>618</v>
      </c>
      <c r="K10" s="886">
        <v>195</v>
      </c>
      <c r="L10" s="886">
        <v>112</v>
      </c>
      <c r="M10" s="886">
        <v>616</v>
      </c>
      <c r="N10" s="556">
        <f t="shared" si="2"/>
        <v>99.676375404530745</v>
      </c>
      <c r="O10" s="886">
        <v>618</v>
      </c>
      <c r="P10" s="556">
        <f t="shared" si="5"/>
        <v>100</v>
      </c>
      <c r="Q10" s="886">
        <v>623</v>
      </c>
      <c r="R10" s="556">
        <f t="shared" si="6"/>
        <v>100.80906148867315</v>
      </c>
      <c r="S10" s="886">
        <v>572</v>
      </c>
      <c r="T10" s="559">
        <f t="shared" si="3"/>
        <v>92.556634304207122</v>
      </c>
      <c r="U10" s="555">
        <v>2108</v>
      </c>
      <c r="V10" s="555">
        <v>883</v>
      </c>
      <c r="W10" s="561"/>
    </row>
    <row r="11" spans="1:23" ht="27" customHeight="1" x14ac:dyDescent="0.2">
      <c r="A11" s="312">
        <v>6</v>
      </c>
      <c r="B11" s="456" t="s">
        <v>155</v>
      </c>
      <c r="C11" s="555">
        <v>1912</v>
      </c>
      <c r="D11" s="555">
        <v>751</v>
      </c>
      <c r="E11" s="556">
        <f t="shared" si="4"/>
        <v>99.734395750331998</v>
      </c>
      <c r="F11" s="886">
        <v>711</v>
      </c>
      <c r="G11" s="557">
        <f t="shared" si="0"/>
        <v>94.422310756972109</v>
      </c>
      <c r="H11" s="886">
        <v>753</v>
      </c>
      <c r="I11" s="557">
        <f t="shared" si="1"/>
        <v>100</v>
      </c>
      <c r="J11" s="886">
        <v>753</v>
      </c>
      <c r="K11" s="886">
        <v>243</v>
      </c>
      <c r="L11" s="886">
        <v>145</v>
      </c>
      <c r="M11" s="886">
        <v>753</v>
      </c>
      <c r="N11" s="556">
        <f t="shared" si="2"/>
        <v>100</v>
      </c>
      <c r="O11" s="886">
        <v>753</v>
      </c>
      <c r="P11" s="556">
        <f t="shared" si="5"/>
        <v>100</v>
      </c>
      <c r="Q11" s="886">
        <v>753</v>
      </c>
      <c r="R11" s="556">
        <f t="shared" si="6"/>
        <v>100</v>
      </c>
      <c r="S11" s="886">
        <v>697</v>
      </c>
      <c r="T11" s="559">
        <f t="shared" si="3"/>
        <v>92.563081009296141</v>
      </c>
      <c r="U11" s="555">
        <v>1784</v>
      </c>
      <c r="V11" s="555">
        <v>838</v>
      </c>
      <c r="W11" s="561"/>
    </row>
    <row r="12" spans="1:23" ht="27" customHeight="1" x14ac:dyDescent="0.2">
      <c r="A12" s="312">
        <v>7</v>
      </c>
      <c r="B12" s="1433" t="s">
        <v>39</v>
      </c>
      <c r="C12" s="555">
        <v>670</v>
      </c>
      <c r="D12" s="555">
        <v>332</v>
      </c>
      <c r="E12" s="556">
        <f t="shared" si="4"/>
        <v>100</v>
      </c>
      <c r="F12" s="886">
        <v>330</v>
      </c>
      <c r="G12" s="557">
        <f t="shared" si="0"/>
        <v>99.397590361445793</v>
      </c>
      <c r="H12" s="886">
        <v>332</v>
      </c>
      <c r="I12" s="557">
        <f t="shared" si="1"/>
        <v>100</v>
      </c>
      <c r="J12" s="886">
        <v>332</v>
      </c>
      <c r="K12" s="886">
        <v>172</v>
      </c>
      <c r="L12" s="886">
        <v>31</v>
      </c>
      <c r="M12" s="886">
        <v>332</v>
      </c>
      <c r="N12" s="556">
        <f t="shared" si="2"/>
        <v>100</v>
      </c>
      <c r="O12" s="886">
        <v>332</v>
      </c>
      <c r="P12" s="556">
        <f t="shared" si="5"/>
        <v>100</v>
      </c>
      <c r="Q12" s="886">
        <v>332</v>
      </c>
      <c r="R12" s="556">
        <f t="shared" si="6"/>
        <v>100</v>
      </c>
      <c r="S12" s="923">
        <v>332</v>
      </c>
      <c r="T12" s="559">
        <f t="shared" si="3"/>
        <v>100</v>
      </c>
      <c r="U12" s="555">
        <v>2048</v>
      </c>
      <c r="V12" s="555">
        <v>806</v>
      </c>
      <c r="W12" s="561"/>
    </row>
    <row r="13" spans="1:23" ht="27" customHeight="1" x14ac:dyDescent="0.2">
      <c r="A13" s="312">
        <v>8</v>
      </c>
      <c r="B13" s="927" t="s">
        <v>514</v>
      </c>
      <c r="C13" s="558"/>
      <c r="D13" s="558"/>
      <c r="E13" s="556"/>
      <c r="F13" s="921"/>
      <c r="G13" s="557"/>
      <c r="H13" s="921"/>
      <c r="I13" s="873"/>
      <c r="J13" s="921"/>
      <c r="K13" s="921"/>
      <c r="L13" s="921"/>
      <c r="M13" s="921"/>
      <c r="N13" s="556"/>
      <c r="O13" s="921"/>
      <c r="P13" s="556"/>
      <c r="Q13" s="921"/>
      <c r="R13" s="556"/>
      <c r="S13" s="928"/>
      <c r="T13" s="556"/>
      <c r="U13" s="558">
        <v>0</v>
      </c>
      <c r="V13" s="558">
        <v>0</v>
      </c>
      <c r="W13" s="560"/>
    </row>
    <row r="14" spans="1:23" ht="27" customHeight="1" x14ac:dyDescent="0.2">
      <c r="A14" s="929">
        <v>8</v>
      </c>
      <c r="B14" s="930" t="s">
        <v>870</v>
      </c>
      <c r="C14" s="931"/>
      <c r="D14" s="931"/>
      <c r="E14" s="932"/>
      <c r="F14" s="933"/>
      <c r="G14" s="934"/>
      <c r="H14" s="933"/>
      <c r="I14" s="935"/>
      <c r="J14" s="933"/>
      <c r="K14" s="933"/>
      <c r="L14" s="933"/>
      <c r="M14" s="933"/>
      <c r="N14" s="932"/>
      <c r="O14" s="933"/>
      <c r="P14" s="932"/>
      <c r="Q14" s="933"/>
      <c r="R14" s="932"/>
      <c r="S14" s="936"/>
      <c r="T14" s="932"/>
      <c r="U14" s="931">
        <v>2</v>
      </c>
      <c r="V14" s="931">
        <v>2</v>
      </c>
      <c r="W14" s="937"/>
    </row>
    <row r="15" spans="1:23" ht="27" customHeight="1" x14ac:dyDescent="0.2">
      <c r="A15" s="2501" t="s">
        <v>13</v>
      </c>
      <c r="B15" s="2502"/>
      <c r="C15" s="562">
        <f>SUM(C6:C12)</f>
        <v>6917</v>
      </c>
      <c r="D15" s="562">
        <f>SUM(D6:D12)</f>
        <v>2768</v>
      </c>
      <c r="E15" s="563">
        <f>D15/J15*100</f>
        <v>98.963174830175177</v>
      </c>
      <c r="F15" s="887">
        <f>SUM(F6:F12)</f>
        <v>1886</v>
      </c>
      <c r="G15" s="564">
        <f>F15/J15*100</f>
        <v>67.429388630675717</v>
      </c>
      <c r="H15" s="938">
        <f>SUM(H6:H12)</f>
        <v>2790</v>
      </c>
      <c r="I15" s="563">
        <f>H15/J15*100</f>
        <v>99.749731855559531</v>
      </c>
      <c r="J15" s="887">
        <f>SUM(J6:J12)</f>
        <v>2797</v>
      </c>
      <c r="K15" s="887">
        <f>SUM(K6:K12)</f>
        <v>928</v>
      </c>
      <c r="L15" s="887">
        <f>SUM(L6:L12)</f>
        <v>410</v>
      </c>
      <c r="M15" s="887">
        <f>SUM(M6:M12)</f>
        <v>2786</v>
      </c>
      <c r="N15" s="563">
        <f>M15/J15*100</f>
        <v>99.606721487307823</v>
      </c>
      <c r="O15" s="887">
        <f>SUM(O6:O12)</f>
        <v>2796</v>
      </c>
      <c r="P15" s="563">
        <f>O15/J15*100</f>
        <v>99.96424740793708</v>
      </c>
      <c r="Q15" s="938">
        <f>SUM(Q6:Q12)</f>
        <v>2807</v>
      </c>
      <c r="R15" s="563">
        <f>Q15/J15*100</f>
        <v>100.35752592062926</v>
      </c>
      <c r="S15" s="938">
        <f>SUM(S6:S12)</f>
        <v>2598</v>
      </c>
      <c r="T15" s="563">
        <f>S15/J15*100</f>
        <v>92.885234179478019</v>
      </c>
      <c r="U15" s="562">
        <f>SUM(U6:U14)</f>
        <v>8509</v>
      </c>
      <c r="V15" s="562">
        <f>SUM(V6:V14)</f>
        <v>3943</v>
      </c>
      <c r="W15" s="563"/>
    </row>
    <row r="16" spans="1:23" ht="18.75" hidden="1" x14ac:dyDescent="0.3">
      <c r="A16" s="3"/>
      <c r="B16" s="2474" t="s">
        <v>479</v>
      </c>
      <c r="C16" s="2474"/>
      <c r="D16" s="2474"/>
      <c r="E16" s="2474"/>
      <c r="F16" s="2511">
        <f>(F15/12*3)+F15</f>
        <v>2357.5</v>
      </c>
      <c r="G16" s="2511"/>
      <c r="H16" s="904">
        <f>F16/J16*100</f>
        <v>67.429388630675717</v>
      </c>
      <c r="I16" s="3"/>
      <c r="J16" s="2475">
        <f>(J15/12*3)+J15</f>
        <v>3496.25</v>
      </c>
      <c r="K16" s="2475"/>
      <c r="L16" s="2475"/>
      <c r="M16" s="2475"/>
      <c r="N16" s="3"/>
      <c r="O16" s="904"/>
      <c r="P16" s="3"/>
      <c r="Q16" s="904"/>
      <c r="R16" s="2509"/>
      <c r="S16" s="2498"/>
      <c r="T16" s="2498"/>
      <c r="U16" s="2498"/>
      <c r="V16" s="2498"/>
      <c r="W16" s="3"/>
    </row>
    <row r="17" spans="1:23" s="821" customFormat="1" ht="18.75" x14ac:dyDescent="0.3">
      <c r="A17" s="874"/>
      <c r="B17" s="875"/>
      <c r="C17" s="876"/>
      <c r="D17" s="952"/>
      <c r="E17" s="879"/>
      <c r="F17" s="888"/>
      <c r="G17" s="880"/>
      <c r="H17" s="888"/>
      <c r="I17" s="880"/>
      <c r="J17" s="888"/>
      <c r="K17" s="888"/>
      <c r="L17" s="888"/>
      <c r="M17" s="881"/>
      <c r="N17" s="881"/>
      <c r="O17" s="920"/>
      <c r="P17" s="882"/>
      <c r="Q17" s="922"/>
      <c r="R17" s="883"/>
      <c r="S17" s="924"/>
      <c r="T17" s="883"/>
      <c r="U17" s="939"/>
      <c r="V17" s="939"/>
      <c r="W17" s="43"/>
    </row>
    <row r="18" spans="1:23" ht="18.75" x14ac:dyDescent="0.3">
      <c r="A18" s="43"/>
      <c r="B18" s="1537" t="s">
        <v>811</v>
      </c>
      <c r="C18" s="531"/>
      <c r="D18" s="531"/>
      <c r="E18" s="43"/>
      <c r="F18" s="889"/>
      <c r="G18" s="43"/>
      <c r="H18" s="2513"/>
      <c r="I18" s="2513"/>
      <c r="J18" s="889"/>
      <c r="K18" s="889"/>
      <c r="L18" s="889"/>
      <c r="M18" s="43"/>
      <c r="N18" s="43"/>
      <c r="O18" s="889"/>
      <c r="P18" s="43"/>
      <c r="Q18" s="889"/>
      <c r="R18" s="43"/>
      <c r="S18" s="889"/>
      <c r="T18" s="43"/>
      <c r="U18" s="958"/>
      <c r="V18" s="2500"/>
      <c r="W18" s="2491"/>
    </row>
    <row r="19" spans="1:23" ht="18.75" x14ac:dyDescent="0.3">
      <c r="A19" s="43"/>
      <c r="B19" s="2506" t="s">
        <v>916</v>
      </c>
      <c r="C19" s="2506"/>
      <c r="D19" s="2506"/>
      <c r="E19" s="2506"/>
      <c r="F19" s="2506"/>
      <c r="G19" s="2506"/>
      <c r="H19" s="2506"/>
      <c r="I19" s="2506"/>
      <c r="J19" s="2506"/>
      <c r="K19" s="2506"/>
      <c r="L19" s="2506"/>
      <c r="M19" s="2506"/>
      <c r="N19" s="2506"/>
      <c r="O19" s="2506"/>
      <c r="P19" s="2506"/>
      <c r="Q19" s="2506"/>
      <c r="R19" s="2506"/>
      <c r="S19" s="2506"/>
      <c r="T19" s="2506"/>
      <c r="U19" s="2506"/>
      <c r="V19" s="2506"/>
      <c r="W19" s="43"/>
    </row>
    <row r="20" spans="1:23" ht="18.75" x14ac:dyDescent="0.3">
      <c r="A20" s="43"/>
      <c r="B20" s="320"/>
      <c r="C20" s="531"/>
      <c r="D20" s="531"/>
      <c r="E20" s="43"/>
      <c r="F20" s="889"/>
      <c r="G20" s="43"/>
      <c r="H20" s="889"/>
      <c r="I20" s="43"/>
      <c r="J20" s="889"/>
      <c r="K20" s="889"/>
      <c r="L20" s="889"/>
      <c r="M20" s="43"/>
      <c r="N20" s="43"/>
      <c r="O20" s="889"/>
      <c r="P20" s="43"/>
      <c r="Q20" s="889"/>
      <c r="R20" s="43"/>
      <c r="S20" s="889"/>
      <c r="T20" s="43"/>
      <c r="U20" s="877"/>
      <c r="V20" s="2512"/>
      <c r="W20" s="2512"/>
    </row>
    <row r="21" spans="1:23" ht="18.75" x14ac:dyDescent="0.3">
      <c r="A21" s="43"/>
      <c r="B21" s="320"/>
      <c r="C21" s="531"/>
      <c r="D21" s="531"/>
      <c r="E21" s="43"/>
      <c r="F21" s="889"/>
      <c r="G21" s="43"/>
      <c r="H21" s="889"/>
      <c r="I21" s="43"/>
      <c r="J21" s="889"/>
      <c r="K21" s="889"/>
      <c r="L21" s="889"/>
      <c r="M21" s="43"/>
      <c r="N21" s="43"/>
      <c r="O21" s="889"/>
      <c r="P21" s="43"/>
      <c r="Q21" s="889"/>
      <c r="R21" s="43"/>
      <c r="S21" s="889"/>
      <c r="T21" s="43"/>
      <c r="U21" s="531"/>
      <c r="V21" s="531"/>
      <c r="W21" s="43"/>
    </row>
    <row r="22" spans="1:23" ht="18.75" x14ac:dyDescent="0.3">
      <c r="A22" s="43"/>
      <c r="B22" s="2510"/>
      <c r="C22" s="2510"/>
      <c r="D22" s="2510"/>
      <c r="E22" s="2510"/>
      <c r="F22" s="889"/>
      <c r="G22" s="43"/>
      <c r="H22" s="889"/>
      <c r="I22" s="43"/>
      <c r="J22" s="889"/>
      <c r="K22" s="889"/>
      <c r="L22" s="889"/>
      <c r="M22" s="43"/>
      <c r="N22" s="43"/>
      <c r="O22" s="889"/>
      <c r="P22" s="43"/>
      <c r="Q22" s="889"/>
      <c r="R22" s="2510"/>
      <c r="S22" s="2510"/>
      <c r="T22" s="2510"/>
      <c r="U22" s="2510"/>
      <c r="V22" s="2510"/>
      <c r="W22" s="43"/>
    </row>
    <row r="23" spans="1:23" ht="18.75" customHeight="1" x14ac:dyDescent="0.2"/>
    <row r="24" spans="1:23" ht="20.25" customHeight="1" x14ac:dyDescent="0.3">
      <c r="A24" s="2507"/>
      <c r="B24" s="2507"/>
      <c r="C24" s="2507"/>
      <c r="D24" s="532"/>
      <c r="E24" s="66"/>
      <c r="F24" s="890"/>
      <c r="G24" s="66"/>
      <c r="H24" s="890"/>
      <c r="I24" s="66"/>
      <c r="J24" s="890"/>
      <c r="K24" s="890"/>
      <c r="L24" s="890"/>
      <c r="M24" s="66"/>
      <c r="N24" s="66"/>
      <c r="O24" s="890"/>
      <c r="P24" s="2507"/>
      <c r="Q24" s="2507"/>
      <c r="R24" s="2507"/>
      <c r="S24" s="2507"/>
      <c r="T24" s="2507"/>
      <c r="U24" s="2507"/>
      <c r="V24" s="2507"/>
      <c r="W24" s="2507"/>
    </row>
    <row r="25" spans="1:23" ht="19.5" customHeight="1" x14ac:dyDescent="0.3">
      <c r="A25" s="2507"/>
      <c r="B25" s="2507"/>
      <c r="C25" s="2507"/>
      <c r="D25" s="532"/>
      <c r="E25" s="66"/>
      <c r="F25" s="890"/>
      <c r="G25" s="66"/>
      <c r="H25" s="890"/>
      <c r="I25" s="66"/>
      <c r="J25" s="890"/>
      <c r="K25" s="890"/>
      <c r="L25" s="890"/>
      <c r="M25" s="66"/>
      <c r="N25" s="66"/>
      <c r="O25" s="890"/>
      <c r="P25" s="2508"/>
      <c r="Q25" s="2508"/>
      <c r="R25" s="2508"/>
      <c r="S25" s="2508"/>
      <c r="T25" s="2508"/>
      <c r="U25" s="2508"/>
      <c r="V25" s="2508"/>
      <c r="W25" s="2508"/>
    </row>
    <row r="26" spans="1:23" ht="18.75" x14ac:dyDescent="0.3">
      <c r="A26" s="66"/>
      <c r="B26" s="66"/>
      <c r="C26" s="532"/>
      <c r="D26" s="532"/>
      <c r="E26" s="66"/>
      <c r="F26" s="890"/>
      <c r="G26" s="66"/>
      <c r="H26" s="890"/>
      <c r="I26" s="66"/>
      <c r="J26" s="890"/>
      <c r="K26" s="890"/>
      <c r="L26" s="890"/>
      <c r="M26" s="66"/>
      <c r="N26" s="66"/>
      <c r="O26" s="890"/>
      <c r="P26" s="66"/>
      <c r="Q26" s="890"/>
      <c r="R26" s="2498"/>
      <c r="S26" s="2498"/>
      <c r="T26" s="2498"/>
      <c r="U26" s="2498"/>
      <c r="V26" s="2498"/>
      <c r="W26" s="66"/>
    </row>
    <row r="27" spans="1:23" ht="18.75" x14ac:dyDescent="0.3">
      <c r="A27" s="66"/>
      <c r="B27" s="66">
        <f>185+165+240+175</f>
        <v>765</v>
      </c>
      <c r="C27" s="532"/>
      <c r="D27" s="532"/>
      <c r="E27" s="66"/>
      <c r="F27" s="890"/>
      <c r="G27" s="66"/>
      <c r="H27" s="890"/>
      <c r="I27" s="66"/>
      <c r="J27" s="890"/>
      <c r="K27" s="890"/>
      <c r="L27" s="890"/>
      <c r="M27" s="66"/>
      <c r="N27" s="66"/>
      <c r="O27" s="890"/>
      <c r="P27" s="66"/>
      <c r="Q27" s="890"/>
      <c r="R27" s="67"/>
      <c r="S27" s="925"/>
      <c r="T27" s="67"/>
      <c r="U27" s="548"/>
      <c r="V27" s="548"/>
      <c r="W27" s="66"/>
    </row>
    <row r="28" spans="1:23" ht="23.25" customHeight="1" x14ac:dyDescent="0.35">
      <c r="A28" s="2499"/>
      <c r="B28" s="2499"/>
      <c r="C28" s="2499"/>
      <c r="D28" s="2499"/>
      <c r="E28" s="2499"/>
      <c r="F28" s="2499"/>
      <c r="G28" s="2499"/>
      <c r="H28" s="2499"/>
      <c r="I28" s="2499"/>
      <c r="J28" s="2499"/>
      <c r="K28" s="2499"/>
      <c r="L28" s="2499"/>
      <c r="M28" s="2499"/>
      <c r="N28" s="2499"/>
      <c r="O28" s="2499"/>
      <c r="P28" s="2499"/>
      <c r="Q28" s="2499"/>
      <c r="R28" s="2499"/>
      <c r="S28" s="2499"/>
      <c r="T28" s="2499"/>
      <c r="U28" s="2499"/>
      <c r="V28" s="2499"/>
      <c r="W28" s="2499"/>
    </row>
    <row r="29" spans="1:23" ht="21" customHeight="1" x14ac:dyDescent="0.3">
      <c r="A29" s="2491"/>
      <c r="B29" s="2491"/>
      <c r="C29" s="2491"/>
      <c r="D29" s="2491"/>
      <c r="E29" s="2491"/>
      <c r="F29" s="2491"/>
      <c r="G29" s="2491"/>
      <c r="H29" s="2491"/>
      <c r="I29" s="2491"/>
      <c r="J29" s="2491"/>
      <c r="K29" s="2491"/>
      <c r="L29" s="2491"/>
      <c r="M29" s="2491"/>
      <c r="N29" s="2491"/>
      <c r="O29" s="2491"/>
      <c r="P29" s="2491"/>
      <c r="Q29" s="2491"/>
      <c r="R29" s="2491"/>
      <c r="S29" s="2491"/>
      <c r="T29" s="2491"/>
      <c r="U29" s="2491"/>
      <c r="V29" s="2491"/>
      <c r="W29" s="2491"/>
    </row>
    <row r="31" spans="1:23" ht="18" x14ac:dyDescent="0.25">
      <c r="A31" s="2492"/>
      <c r="B31" s="2493"/>
      <c r="C31" s="2494"/>
      <c r="D31" s="2494"/>
      <c r="E31" s="2494"/>
      <c r="F31" s="2494"/>
      <c r="G31" s="2494"/>
      <c r="H31" s="891"/>
      <c r="I31" s="164"/>
      <c r="J31" s="2495"/>
      <c r="K31" s="917"/>
      <c r="L31" s="917"/>
      <c r="M31" s="2493"/>
      <c r="N31" s="2496"/>
      <c r="O31" s="2493"/>
      <c r="P31" s="2496"/>
      <c r="Q31" s="2493"/>
      <c r="R31" s="2496"/>
      <c r="S31" s="2493"/>
      <c r="T31" s="2496"/>
      <c r="U31" s="2496"/>
      <c r="V31" s="2496"/>
      <c r="W31" s="2496"/>
    </row>
    <row r="32" spans="1:23" ht="51.75" customHeight="1" x14ac:dyDescent="0.2">
      <c r="A32" s="2492"/>
      <c r="B32" s="2493"/>
      <c r="C32" s="2497"/>
      <c r="D32" s="2493"/>
      <c r="E32" s="2493"/>
      <c r="F32" s="2493"/>
      <c r="G32" s="2493"/>
      <c r="H32" s="907"/>
      <c r="I32" s="163"/>
      <c r="J32" s="2495"/>
      <c r="K32" s="917"/>
      <c r="L32" s="917"/>
      <c r="M32" s="2496"/>
      <c r="N32" s="2496"/>
      <c r="O32" s="2496"/>
      <c r="P32" s="2496"/>
      <c r="Q32" s="2496"/>
      <c r="R32" s="2496"/>
      <c r="S32" s="2496"/>
      <c r="T32" s="2496"/>
      <c r="U32" s="2496"/>
      <c r="V32" s="2496"/>
      <c r="W32" s="2496"/>
    </row>
    <row r="33" spans="1:23" ht="18" x14ac:dyDescent="0.25">
      <c r="A33" s="2492"/>
      <c r="B33" s="2493"/>
      <c r="C33" s="2497"/>
      <c r="D33" s="545"/>
      <c r="E33" s="164"/>
      <c r="F33" s="891"/>
      <c r="G33" s="164"/>
      <c r="H33" s="891"/>
      <c r="I33" s="164"/>
      <c r="J33" s="2495"/>
      <c r="K33" s="917"/>
      <c r="L33" s="917"/>
      <c r="M33" s="164"/>
      <c r="N33" s="164"/>
      <c r="O33" s="891"/>
      <c r="P33" s="164"/>
      <c r="Q33" s="891"/>
      <c r="R33" s="164"/>
      <c r="S33" s="891"/>
      <c r="T33" s="164"/>
      <c r="U33" s="545"/>
      <c r="V33" s="545"/>
      <c r="W33" s="164"/>
    </row>
    <row r="34" spans="1:23" ht="20.100000000000001" customHeight="1" x14ac:dyDescent="0.2">
      <c r="A34" s="165"/>
      <c r="B34" s="59"/>
      <c r="C34" s="533"/>
      <c r="D34" s="533"/>
      <c r="E34" s="26"/>
      <c r="F34" s="892"/>
      <c r="G34" s="26"/>
      <c r="H34" s="908"/>
      <c r="I34" s="26"/>
      <c r="J34" s="892"/>
      <c r="K34" s="892"/>
      <c r="L34" s="892"/>
      <c r="M34" s="25"/>
      <c r="N34" s="26"/>
      <c r="O34" s="892"/>
      <c r="P34" s="25"/>
      <c r="Q34" s="892"/>
      <c r="R34" s="26"/>
      <c r="S34" s="892"/>
      <c r="T34" s="26"/>
      <c r="U34" s="533"/>
      <c r="V34" s="533"/>
      <c r="W34" s="25"/>
    </row>
    <row r="35" spans="1:23" ht="20.100000000000001" customHeight="1" x14ac:dyDescent="0.2">
      <c r="A35" s="165"/>
      <c r="B35" s="59"/>
      <c r="C35" s="533"/>
      <c r="D35" s="533"/>
      <c r="E35" s="26"/>
      <c r="F35" s="892"/>
      <c r="G35" s="26"/>
      <c r="H35" s="908"/>
      <c r="I35" s="26"/>
      <c r="J35" s="892"/>
      <c r="K35" s="892"/>
      <c r="L35" s="892"/>
      <c r="M35" s="25"/>
      <c r="N35" s="26"/>
      <c r="O35" s="892"/>
      <c r="P35" s="25"/>
      <c r="Q35" s="892"/>
      <c r="R35" s="26"/>
      <c r="S35" s="892"/>
      <c r="T35" s="26"/>
      <c r="U35" s="533"/>
      <c r="V35" s="533"/>
      <c r="W35" s="25"/>
    </row>
    <row r="36" spans="1:23" ht="20.100000000000001" customHeight="1" x14ac:dyDescent="0.2">
      <c r="A36" s="165"/>
      <c r="B36" s="59"/>
      <c r="C36" s="533"/>
      <c r="D36" s="533"/>
      <c r="E36" s="26"/>
      <c r="F36" s="892"/>
      <c r="G36" s="26"/>
      <c r="H36" s="908"/>
      <c r="I36" s="26"/>
      <c r="J36" s="892"/>
      <c r="K36" s="892"/>
      <c r="L36" s="892"/>
      <c r="M36" s="25"/>
      <c r="N36" s="26"/>
      <c r="O36" s="892"/>
      <c r="P36" s="25"/>
      <c r="Q36" s="892"/>
      <c r="R36" s="26"/>
      <c r="S36" s="892"/>
      <c r="T36" s="26"/>
      <c r="U36" s="533"/>
      <c r="V36" s="533"/>
      <c r="W36" s="26"/>
    </row>
    <row r="37" spans="1:23" ht="20.100000000000001" customHeight="1" x14ac:dyDescent="0.2">
      <c r="A37" s="165"/>
      <c r="B37" s="59"/>
      <c r="C37" s="533"/>
      <c r="D37" s="533"/>
      <c r="E37" s="26"/>
      <c r="F37" s="892"/>
      <c r="G37" s="26"/>
      <c r="H37" s="908"/>
      <c r="I37" s="26"/>
      <c r="J37" s="892"/>
      <c r="K37" s="892"/>
      <c r="L37" s="892"/>
      <c r="M37" s="25"/>
      <c r="N37" s="26"/>
      <c r="O37" s="892"/>
      <c r="P37" s="25"/>
      <c r="Q37" s="892"/>
      <c r="R37" s="26"/>
      <c r="S37" s="892"/>
      <c r="T37" s="26"/>
      <c r="U37" s="533"/>
      <c r="V37" s="533"/>
      <c r="W37" s="25"/>
    </row>
    <row r="38" spans="1:23" ht="20.100000000000001" customHeight="1" x14ac:dyDescent="0.2">
      <c r="A38" s="165"/>
      <c r="B38" s="59"/>
      <c r="C38" s="533"/>
      <c r="D38" s="533"/>
      <c r="E38" s="26"/>
      <c r="F38" s="892"/>
      <c r="G38" s="26"/>
      <c r="H38" s="908"/>
      <c r="I38" s="26"/>
      <c r="J38" s="892"/>
      <c r="K38" s="892"/>
      <c r="L38" s="892"/>
      <c r="M38" s="25"/>
      <c r="N38" s="26"/>
      <c r="O38" s="892"/>
      <c r="P38" s="25"/>
      <c r="Q38" s="892"/>
      <c r="R38" s="26"/>
      <c r="S38" s="892"/>
      <c r="T38" s="26"/>
      <c r="U38" s="533"/>
      <c r="V38" s="533"/>
      <c r="W38" s="166"/>
    </row>
    <row r="39" spans="1:23" ht="20.100000000000001" customHeight="1" x14ac:dyDescent="0.2">
      <c r="A39" s="165"/>
      <c r="B39" s="59"/>
      <c r="C39" s="533"/>
      <c r="D39" s="533"/>
      <c r="E39" s="26"/>
      <c r="F39" s="892"/>
      <c r="G39" s="26"/>
      <c r="H39" s="908"/>
      <c r="I39" s="26"/>
      <c r="J39" s="892"/>
      <c r="K39" s="892"/>
      <c r="L39" s="892"/>
      <c r="M39" s="25"/>
      <c r="N39" s="26"/>
      <c r="O39" s="892"/>
      <c r="P39" s="25"/>
      <c r="Q39" s="892"/>
      <c r="R39" s="26"/>
      <c r="S39" s="892"/>
      <c r="T39" s="26"/>
      <c r="U39" s="533"/>
      <c r="V39" s="533"/>
      <c r="W39" s="166"/>
    </row>
    <row r="40" spans="1:23" ht="20.100000000000001" customHeight="1" x14ac:dyDescent="0.2">
      <c r="A40" s="165"/>
      <c r="B40" s="59"/>
      <c r="C40" s="533"/>
      <c r="D40" s="533"/>
      <c r="E40" s="26"/>
      <c r="F40" s="892"/>
      <c r="G40" s="26"/>
      <c r="H40" s="908"/>
      <c r="I40" s="26"/>
      <c r="J40" s="892"/>
      <c r="K40" s="892"/>
      <c r="L40" s="892"/>
      <c r="M40" s="25"/>
      <c r="N40" s="25"/>
      <c r="O40" s="892"/>
      <c r="P40" s="25"/>
      <c r="Q40" s="892"/>
      <c r="R40" s="25"/>
      <c r="S40" s="892"/>
      <c r="T40" s="25"/>
      <c r="U40" s="533"/>
      <c r="V40" s="533"/>
      <c r="W40" s="25"/>
    </row>
    <row r="41" spans="1:23" ht="20.100000000000001" customHeight="1" x14ac:dyDescent="0.2">
      <c r="A41" s="165"/>
      <c r="B41" s="59"/>
      <c r="C41" s="533"/>
      <c r="D41" s="533"/>
      <c r="E41" s="26"/>
      <c r="F41" s="892"/>
      <c r="G41" s="25"/>
      <c r="H41" s="892"/>
      <c r="I41" s="25"/>
      <c r="J41" s="892"/>
      <c r="K41" s="892"/>
      <c r="L41" s="892"/>
      <c r="M41" s="25"/>
      <c r="N41" s="25"/>
      <c r="O41" s="892"/>
      <c r="P41" s="25"/>
      <c r="Q41" s="892"/>
      <c r="R41" s="25"/>
      <c r="S41" s="892"/>
      <c r="T41" s="26"/>
      <c r="U41" s="533"/>
      <c r="V41" s="533"/>
      <c r="W41" s="25"/>
    </row>
    <row r="42" spans="1:23" ht="20.100000000000001" customHeight="1" x14ac:dyDescent="0.2">
      <c r="A42" s="167"/>
      <c r="B42" s="167"/>
      <c r="C42" s="534"/>
      <c r="D42" s="534"/>
      <c r="E42" s="24"/>
      <c r="F42" s="893"/>
      <c r="G42" s="24"/>
      <c r="H42" s="893"/>
      <c r="I42" s="24"/>
      <c r="J42" s="893"/>
      <c r="K42" s="893"/>
      <c r="L42" s="893"/>
      <c r="M42" s="24"/>
      <c r="N42" s="24"/>
      <c r="O42" s="893"/>
      <c r="P42" s="24"/>
      <c r="Q42" s="893"/>
      <c r="R42" s="24"/>
      <c r="S42" s="893"/>
      <c r="T42" s="168"/>
      <c r="U42" s="534"/>
      <c r="V42" s="534"/>
      <c r="W42" s="24"/>
    </row>
    <row r="43" spans="1:23" ht="18" x14ac:dyDescent="0.25">
      <c r="A43" s="69"/>
      <c r="B43" s="69"/>
      <c r="C43" s="529"/>
      <c r="D43" s="529"/>
      <c r="E43" s="72"/>
      <c r="F43" s="894"/>
      <c r="G43" s="69"/>
      <c r="H43" s="894"/>
      <c r="I43" s="69"/>
      <c r="J43" s="894"/>
      <c r="K43" s="894"/>
      <c r="L43" s="894"/>
      <c r="M43" s="69"/>
      <c r="N43" s="69"/>
      <c r="O43" s="894"/>
      <c r="P43" s="69"/>
      <c r="Q43" s="894"/>
      <c r="R43" s="69"/>
      <c r="S43" s="894"/>
      <c r="T43" s="69"/>
      <c r="U43" s="529"/>
      <c r="V43" s="529"/>
      <c r="W43" s="69"/>
    </row>
    <row r="44" spans="1:23" ht="19.5" customHeight="1" x14ac:dyDescent="0.3">
      <c r="A44" s="43"/>
      <c r="B44" s="2491"/>
      <c r="C44" s="2491"/>
      <c r="D44" s="2491"/>
      <c r="E44" s="43"/>
      <c r="F44" s="889"/>
      <c r="G44" s="43"/>
      <c r="H44" s="889"/>
      <c r="I44" s="43"/>
      <c r="J44" s="889"/>
      <c r="K44" s="889"/>
      <c r="L44" s="889"/>
      <c r="M44" s="43"/>
      <c r="N44" s="43"/>
      <c r="O44" s="889"/>
      <c r="P44" s="43"/>
      <c r="Q44" s="889"/>
      <c r="R44" s="2491"/>
      <c r="S44" s="2491"/>
      <c r="T44" s="2491"/>
      <c r="U44" s="2491"/>
      <c r="V44" s="2491"/>
      <c r="W44" s="43"/>
    </row>
    <row r="45" spans="1:23" ht="18.75" x14ac:dyDescent="0.3">
      <c r="A45" s="43"/>
      <c r="B45" s="43"/>
      <c r="C45" s="531"/>
      <c r="D45" s="531"/>
      <c r="E45" s="43"/>
      <c r="F45" s="889"/>
      <c r="G45" s="43"/>
      <c r="H45" s="889"/>
      <c r="I45" s="43"/>
      <c r="J45" s="889"/>
      <c r="K45" s="889"/>
      <c r="L45" s="889"/>
      <c r="M45" s="43"/>
      <c r="N45" s="43"/>
      <c r="O45" s="889"/>
      <c r="P45" s="43"/>
      <c r="Q45" s="889"/>
      <c r="R45" s="43"/>
      <c r="S45" s="889"/>
      <c r="T45" s="43"/>
      <c r="U45" s="531"/>
      <c r="V45" s="549"/>
      <c r="W45" s="43"/>
    </row>
    <row r="46" spans="1:23" ht="18.75" x14ac:dyDescent="0.3">
      <c r="A46" s="43"/>
      <c r="B46" s="43"/>
      <c r="C46" s="531"/>
      <c r="D46" s="531"/>
      <c r="E46" s="43"/>
      <c r="F46" s="889"/>
      <c r="G46" s="43"/>
      <c r="H46" s="889"/>
      <c r="I46" s="43"/>
      <c r="J46" s="889"/>
      <c r="K46" s="889"/>
      <c r="L46" s="889"/>
      <c r="M46" s="43"/>
      <c r="N46" s="43"/>
      <c r="O46" s="889"/>
      <c r="P46" s="43"/>
      <c r="Q46" s="889"/>
      <c r="R46" s="43"/>
      <c r="S46" s="889"/>
      <c r="T46" s="43"/>
      <c r="U46" s="531"/>
      <c r="V46" s="549"/>
      <c r="W46" s="43"/>
    </row>
    <row r="47" spans="1:23" ht="18.75" x14ac:dyDescent="0.3">
      <c r="A47" s="43"/>
      <c r="B47" s="43"/>
      <c r="C47" s="531"/>
      <c r="D47" s="531"/>
      <c r="E47" s="43"/>
      <c r="F47" s="889"/>
      <c r="G47" s="43"/>
      <c r="H47" s="889"/>
      <c r="I47" s="43"/>
      <c r="J47" s="889"/>
      <c r="K47" s="889"/>
      <c r="L47" s="889"/>
      <c r="M47" s="43"/>
      <c r="N47" s="43"/>
      <c r="O47" s="889"/>
      <c r="P47" s="43"/>
      <c r="Q47" s="889"/>
      <c r="R47" s="43"/>
      <c r="S47" s="889"/>
      <c r="T47" s="43"/>
      <c r="U47" s="531"/>
      <c r="V47" s="549"/>
      <c r="W47" s="43"/>
    </row>
    <row r="48" spans="1:23" ht="18.75" x14ac:dyDescent="0.3">
      <c r="A48" s="43"/>
      <c r="B48" s="2510"/>
      <c r="C48" s="2510"/>
      <c r="D48" s="2510"/>
      <c r="E48" s="43"/>
      <c r="F48" s="889"/>
      <c r="G48" s="43"/>
      <c r="H48" s="889"/>
      <c r="I48" s="43"/>
      <c r="J48" s="889"/>
      <c r="K48" s="889"/>
      <c r="L48" s="889"/>
      <c r="M48" s="43"/>
      <c r="N48" s="43"/>
      <c r="O48" s="889"/>
      <c r="P48" s="43"/>
      <c r="Q48" s="889"/>
      <c r="R48" s="43"/>
      <c r="S48" s="2491"/>
      <c r="T48" s="2491"/>
      <c r="U48" s="2491"/>
      <c r="V48" s="549"/>
      <c r="W48" s="43"/>
    </row>
    <row r="49" spans="1:23" ht="18.75" x14ac:dyDescent="0.3">
      <c r="A49" s="43"/>
      <c r="B49" s="73"/>
      <c r="C49" s="535"/>
      <c r="D49" s="531"/>
      <c r="E49" s="43"/>
      <c r="F49" s="889"/>
      <c r="G49" s="43"/>
      <c r="H49" s="889"/>
      <c r="I49" s="43"/>
      <c r="J49" s="889"/>
      <c r="K49" s="889"/>
      <c r="L49" s="889"/>
      <c r="M49" s="43"/>
      <c r="N49" s="43"/>
      <c r="O49" s="889"/>
      <c r="P49" s="43"/>
      <c r="Q49" s="889"/>
      <c r="R49" s="2491"/>
      <c r="S49" s="2491"/>
      <c r="T49" s="2491"/>
      <c r="U49" s="2491"/>
      <c r="V49" s="2491"/>
      <c r="W49" s="43"/>
    </row>
    <row r="50" spans="1:23" ht="18" customHeight="1" x14ac:dyDescent="0.2"/>
    <row r="51" spans="1:23" ht="18.75" customHeight="1" x14ac:dyDescent="0.3">
      <c r="A51" s="2507"/>
      <c r="B51" s="2507"/>
      <c r="C51" s="2507"/>
      <c r="D51" s="532"/>
      <c r="E51" s="66"/>
      <c r="F51" s="890"/>
      <c r="G51" s="66"/>
      <c r="H51" s="890"/>
      <c r="I51" s="66"/>
      <c r="J51" s="890"/>
      <c r="K51" s="890"/>
      <c r="L51" s="890"/>
      <c r="M51" s="66"/>
      <c r="N51" s="66"/>
      <c r="O51" s="890"/>
      <c r="P51" s="2507"/>
      <c r="Q51" s="2507"/>
      <c r="R51" s="2507"/>
      <c r="S51" s="2507"/>
      <c r="T51" s="2507"/>
      <c r="U51" s="2507"/>
      <c r="V51" s="2507"/>
      <c r="W51" s="2507"/>
    </row>
    <row r="52" spans="1:23" ht="18.75" customHeight="1" x14ac:dyDescent="0.3">
      <c r="A52" s="2507"/>
      <c r="B52" s="2507"/>
      <c r="C52" s="2507"/>
      <c r="D52" s="532"/>
      <c r="E52" s="66"/>
      <c r="F52" s="890"/>
      <c r="G52" s="66"/>
      <c r="H52" s="890"/>
      <c r="I52" s="66"/>
      <c r="J52" s="890"/>
      <c r="K52" s="890"/>
      <c r="L52" s="890"/>
      <c r="M52" s="66"/>
      <c r="N52" s="66"/>
      <c r="O52" s="890"/>
      <c r="P52" s="2508"/>
      <c r="Q52" s="2508"/>
      <c r="R52" s="2508"/>
      <c r="S52" s="2508"/>
      <c r="T52" s="2508"/>
      <c r="U52" s="2508"/>
      <c r="V52" s="2508"/>
      <c r="W52" s="2508"/>
    </row>
    <row r="53" spans="1:23" ht="18.75" x14ac:dyDescent="0.3">
      <c r="A53" s="66"/>
      <c r="B53" s="66"/>
      <c r="C53" s="532"/>
      <c r="D53" s="532"/>
      <c r="E53" s="66"/>
      <c r="F53" s="890"/>
      <c r="G53" s="66"/>
      <c r="H53" s="890"/>
      <c r="I53" s="66"/>
      <c r="J53" s="890"/>
      <c r="K53" s="890"/>
      <c r="L53" s="890"/>
      <c r="M53" s="66"/>
      <c r="N53" s="66"/>
      <c r="O53" s="890"/>
      <c r="P53" s="66"/>
      <c r="Q53" s="890"/>
      <c r="R53" s="2498"/>
      <c r="S53" s="2498"/>
      <c r="T53" s="2498"/>
      <c r="U53" s="2498"/>
      <c r="V53" s="2498"/>
      <c r="W53" s="66"/>
    </row>
    <row r="54" spans="1:23" ht="21.75" customHeight="1" x14ac:dyDescent="0.35">
      <c r="A54" s="2499"/>
      <c r="B54" s="2499"/>
      <c r="C54" s="2499"/>
      <c r="D54" s="2499"/>
      <c r="E54" s="2499"/>
      <c r="F54" s="2499"/>
      <c r="G54" s="2499"/>
      <c r="H54" s="2499"/>
      <c r="I54" s="2499"/>
      <c r="J54" s="2499"/>
      <c r="K54" s="2499"/>
      <c r="L54" s="2499"/>
      <c r="M54" s="2499"/>
      <c r="N54" s="2499"/>
      <c r="O54" s="2499"/>
      <c r="P54" s="2499"/>
      <c r="Q54" s="2499"/>
      <c r="R54" s="2499"/>
      <c r="S54" s="2499"/>
      <c r="T54" s="2499"/>
      <c r="U54" s="2499"/>
      <c r="V54" s="2499"/>
      <c r="W54" s="2499"/>
    </row>
    <row r="55" spans="1:23" ht="21.75" customHeight="1" x14ac:dyDescent="0.3">
      <c r="A55" s="2491"/>
      <c r="B55" s="2491"/>
      <c r="C55" s="2491"/>
      <c r="D55" s="2491"/>
      <c r="E55" s="2491"/>
      <c r="F55" s="2491"/>
      <c r="G55" s="2491"/>
      <c r="H55" s="2491"/>
      <c r="I55" s="2491"/>
      <c r="J55" s="2491"/>
      <c r="K55" s="2491"/>
      <c r="L55" s="2491"/>
      <c r="M55" s="2491"/>
      <c r="N55" s="2491"/>
      <c r="O55" s="2491"/>
      <c r="P55" s="2491"/>
      <c r="Q55" s="2491"/>
      <c r="R55" s="2491"/>
      <c r="S55" s="2491"/>
      <c r="T55" s="2491"/>
      <c r="U55" s="2491"/>
      <c r="V55" s="2491"/>
      <c r="W55" s="2491"/>
    </row>
    <row r="57" spans="1:23" ht="21.75" customHeight="1" x14ac:dyDescent="0.25">
      <c r="A57" s="2514"/>
      <c r="B57" s="2493"/>
      <c r="C57" s="2494"/>
      <c r="D57" s="2494"/>
      <c r="E57" s="2494"/>
      <c r="F57" s="2494"/>
      <c r="G57" s="2494"/>
      <c r="H57" s="891"/>
      <c r="I57" s="164"/>
      <c r="J57" s="2495"/>
      <c r="K57" s="917"/>
      <c r="L57" s="917"/>
      <c r="M57" s="2493"/>
      <c r="N57" s="2496"/>
      <c r="O57" s="2493"/>
      <c r="P57" s="2496"/>
      <c r="Q57" s="2493"/>
      <c r="R57" s="2496"/>
      <c r="S57" s="2493"/>
      <c r="T57" s="2496"/>
      <c r="U57" s="2496"/>
      <c r="V57" s="2496"/>
      <c r="W57" s="2496"/>
    </row>
    <row r="58" spans="1:23" ht="51.75" customHeight="1" x14ac:dyDescent="0.2">
      <c r="A58" s="2515"/>
      <c r="B58" s="2493"/>
      <c r="C58" s="2497"/>
      <c r="D58" s="2493"/>
      <c r="E58" s="2493"/>
      <c r="F58" s="2493"/>
      <c r="G58" s="2493"/>
      <c r="H58" s="907"/>
      <c r="I58" s="163"/>
      <c r="J58" s="2495"/>
      <c r="K58" s="917"/>
      <c r="L58" s="917"/>
      <c r="M58" s="2496"/>
      <c r="N58" s="2496"/>
      <c r="O58" s="2496"/>
      <c r="P58" s="2496"/>
      <c r="Q58" s="2496"/>
      <c r="R58" s="2496"/>
      <c r="S58" s="2496"/>
      <c r="T58" s="2496"/>
      <c r="U58" s="2496"/>
      <c r="V58" s="2496"/>
      <c r="W58" s="2496"/>
    </row>
    <row r="59" spans="1:23" ht="19.5" customHeight="1" x14ac:dyDescent="0.25">
      <c r="A59" s="2515"/>
      <c r="B59" s="2493"/>
      <c r="C59" s="2497"/>
      <c r="D59" s="545"/>
      <c r="E59" s="164"/>
      <c r="F59" s="891"/>
      <c r="G59" s="164"/>
      <c r="H59" s="891"/>
      <c r="I59" s="164"/>
      <c r="J59" s="2495"/>
      <c r="K59" s="917"/>
      <c r="L59" s="917"/>
      <c r="M59" s="164"/>
      <c r="N59" s="164"/>
      <c r="O59" s="891"/>
      <c r="P59" s="164"/>
      <c r="Q59" s="891"/>
      <c r="R59" s="164"/>
      <c r="S59" s="891"/>
      <c r="T59" s="164"/>
      <c r="U59" s="545"/>
      <c r="V59" s="545"/>
      <c r="W59" s="164"/>
    </row>
    <row r="60" spans="1:23" ht="23.1" customHeight="1" x14ac:dyDescent="0.25">
      <c r="A60" s="377"/>
      <c r="B60" s="381"/>
      <c r="C60" s="536"/>
      <c r="D60" s="536"/>
      <c r="E60" s="383"/>
      <c r="F60" s="895"/>
      <c r="G60" s="383"/>
      <c r="H60" s="909"/>
      <c r="I60" s="383"/>
      <c r="J60" s="895"/>
      <c r="K60" s="895"/>
      <c r="L60" s="895"/>
      <c r="M60" s="382"/>
      <c r="N60" s="383"/>
      <c r="O60" s="895"/>
      <c r="P60" s="382"/>
      <c r="Q60" s="895"/>
      <c r="R60" s="383"/>
      <c r="S60" s="895"/>
      <c r="T60" s="383"/>
      <c r="U60" s="536"/>
      <c r="V60" s="536"/>
      <c r="W60" s="382"/>
    </row>
    <row r="61" spans="1:23" ht="23.1" customHeight="1" x14ac:dyDescent="0.25">
      <c r="A61" s="378"/>
      <c r="B61" s="381"/>
      <c r="C61" s="536"/>
      <c r="D61" s="536"/>
      <c r="E61" s="383"/>
      <c r="F61" s="895"/>
      <c r="G61" s="383"/>
      <c r="H61" s="909"/>
      <c r="I61" s="383"/>
      <c r="J61" s="895"/>
      <c r="K61" s="895"/>
      <c r="L61" s="895"/>
      <c r="M61" s="382"/>
      <c r="N61" s="383"/>
      <c r="O61" s="895"/>
      <c r="P61" s="382"/>
      <c r="Q61" s="895"/>
      <c r="R61" s="383"/>
      <c r="S61" s="895"/>
      <c r="T61" s="383"/>
      <c r="U61" s="536"/>
      <c r="V61" s="536"/>
      <c r="W61" s="382"/>
    </row>
    <row r="62" spans="1:23" ht="23.1" customHeight="1" x14ac:dyDescent="0.25">
      <c r="A62" s="378"/>
      <c r="B62" s="381"/>
      <c r="C62" s="536"/>
      <c r="D62" s="536"/>
      <c r="E62" s="383"/>
      <c r="F62" s="895"/>
      <c r="G62" s="383"/>
      <c r="H62" s="909"/>
      <c r="I62" s="383"/>
      <c r="J62" s="895"/>
      <c r="K62" s="895"/>
      <c r="L62" s="895"/>
      <c r="M62" s="382"/>
      <c r="N62" s="383"/>
      <c r="O62" s="895"/>
      <c r="P62" s="382"/>
      <c r="Q62" s="895"/>
      <c r="R62" s="383"/>
      <c r="S62" s="895"/>
      <c r="T62" s="383"/>
      <c r="U62" s="536"/>
      <c r="V62" s="536"/>
      <c r="W62" s="383"/>
    </row>
    <row r="63" spans="1:23" ht="23.1" customHeight="1" x14ac:dyDescent="0.25">
      <c r="A63" s="378"/>
      <c r="B63" s="381"/>
      <c r="C63" s="536"/>
      <c r="D63" s="536"/>
      <c r="E63" s="383"/>
      <c r="F63" s="895"/>
      <c r="G63" s="383"/>
      <c r="H63" s="909"/>
      <c r="I63" s="383"/>
      <c r="J63" s="895"/>
      <c r="K63" s="895"/>
      <c r="L63" s="895"/>
      <c r="M63" s="382"/>
      <c r="N63" s="383"/>
      <c r="O63" s="895"/>
      <c r="P63" s="382"/>
      <c r="Q63" s="895"/>
      <c r="R63" s="383"/>
      <c r="S63" s="895"/>
      <c r="T63" s="383"/>
      <c r="U63" s="536"/>
      <c r="V63" s="536"/>
      <c r="W63" s="382"/>
    </row>
    <row r="64" spans="1:23" ht="23.1" customHeight="1" x14ac:dyDescent="0.25">
      <c r="A64" s="378"/>
      <c r="B64" s="381"/>
      <c r="C64" s="536"/>
      <c r="D64" s="536"/>
      <c r="E64" s="383"/>
      <c r="F64" s="895"/>
      <c r="G64" s="383"/>
      <c r="H64" s="909"/>
      <c r="I64" s="383"/>
      <c r="J64" s="895"/>
      <c r="K64" s="895"/>
      <c r="L64" s="895"/>
      <c r="M64" s="382"/>
      <c r="N64" s="383"/>
      <c r="O64" s="895"/>
      <c r="P64" s="382"/>
      <c r="Q64" s="895"/>
      <c r="R64" s="383"/>
      <c r="S64" s="895"/>
      <c r="T64" s="383"/>
      <c r="U64" s="536"/>
      <c r="V64" s="536"/>
      <c r="W64" s="384"/>
    </row>
    <row r="65" spans="1:23" ht="23.1" customHeight="1" x14ac:dyDescent="0.25">
      <c r="A65" s="378"/>
      <c r="B65" s="381"/>
      <c r="C65" s="536"/>
      <c r="D65" s="536"/>
      <c r="E65" s="383"/>
      <c r="F65" s="895"/>
      <c r="G65" s="26"/>
      <c r="H65" s="908"/>
      <c r="I65" s="26"/>
      <c r="J65" s="895"/>
      <c r="K65" s="895"/>
      <c r="L65" s="895"/>
      <c r="M65" s="382"/>
      <c r="N65" s="383"/>
      <c r="O65" s="895"/>
      <c r="P65" s="382"/>
      <c r="Q65" s="895"/>
      <c r="R65" s="383"/>
      <c r="S65" s="895"/>
      <c r="T65" s="383"/>
      <c r="U65" s="536"/>
      <c r="V65" s="536"/>
      <c r="W65" s="384"/>
    </row>
    <row r="66" spans="1:23" ht="23.1" customHeight="1" x14ac:dyDescent="0.25">
      <c r="A66" s="378"/>
      <c r="B66" s="381"/>
      <c r="C66" s="536"/>
      <c r="D66" s="536"/>
      <c r="E66" s="382"/>
      <c r="F66" s="895"/>
      <c r="G66" s="383"/>
      <c r="H66" s="909"/>
      <c r="I66" s="383"/>
      <c r="J66" s="895"/>
      <c r="K66" s="895"/>
      <c r="L66" s="895"/>
      <c r="M66" s="382"/>
      <c r="N66" s="382"/>
      <c r="O66" s="895"/>
      <c r="P66" s="382"/>
      <c r="Q66" s="895"/>
      <c r="R66" s="383"/>
      <c r="S66" s="895"/>
      <c r="T66" s="383"/>
      <c r="U66" s="536"/>
      <c r="V66" s="536"/>
      <c r="W66" s="382"/>
    </row>
    <row r="67" spans="1:23" ht="23.1" customHeight="1" x14ac:dyDescent="0.25">
      <c r="A67" s="379"/>
      <c r="B67" s="381"/>
      <c r="C67" s="536"/>
      <c r="D67" s="536"/>
      <c r="E67" s="382"/>
      <c r="F67" s="895"/>
      <c r="G67" s="383"/>
      <c r="H67" s="909"/>
      <c r="I67" s="383"/>
      <c r="J67" s="895"/>
      <c r="K67" s="895"/>
      <c r="L67" s="895"/>
      <c r="M67" s="382"/>
      <c r="N67" s="382"/>
      <c r="O67" s="895"/>
      <c r="P67" s="382"/>
      <c r="Q67" s="895"/>
      <c r="R67" s="383"/>
      <c r="S67" s="895"/>
      <c r="T67" s="383"/>
      <c r="U67" s="536"/>
      <c r="V67" s="536"/>
      <c r="W67" s="382"/>
    </row>
    <row r="68" spans="1:23" ht="23.1" customHeight="1" x14ac:dyDescent="0.25">
      <c r="A68" s="380"/>
      <c r="B68" s="385"/>
      <c r="C68" s="537"/>
      <c r="D68" s="537"/>
      <c r="E68" s="386"/>
      <c r="F68" s="896"/>
      <c r="G68" s="387"/>
      <c r="H68" s="910"/>
      <c r="I68" s="387"/>
      <c r="J68" s="896"/>
      <c r="K68" s="896"/>
      <c r="L68" s="896"/>
      <c r="M68" s="386"/>
      <c r="N68" s="386"/>
      <c r="O68" s="896"/>
      <c r="P68" s="386"/>
      <c r="Q68" s="896"/>
      <c r="R68" s="387"/>
      <c r="S68" s="896"/>
      <c r="T68" s="387"/>
      <c r="U68" s="537"/>
      <c r="V68" s="534"/>
      <c r="W68" s="387"/>
    </row>
    <row r="69" spans="1:23" ht="13.5" customHeight="1" x14ac:dyDescent="0.25">
      <c r="A69" s="69"/>
      <c r="B69" s="388"/>
      <c r="C69" s="538"/>
      <c r="D69" s="538"/>
      <c r="E69" s="388"/>
      <c r="F69" s="897"/>
      <c r="G69" s="388"/>
      <c r="H69" s="897"/>
      <c r="I69" s="388"/>
      <c r="J69" s="897"/>
      <c r="K69" s="897"/>
      <c r="L69" s="897"/>
      <c r="M69" s="388"/>
      <c r="N69" s="388"/>
      <c r="O69" s="897"/>
      <c r="P69" s="388"/>
      <c r="Q69" s="897"/>
      <c r="R69" s="388"/>
      <c r="S69" s="897"/>
      <c r="T69" s="388"/>
      <c r="U69" s="538"/>
      <c r="V69" s="538"/>
      <c r="W69" s="388"/>
    </row>
    <row r="70" spans="1:23" ht="20.25" customHeight="1" x14ac:dyDescent="0.3">
      <c r="A70" s="3"/>
      <c r="B70" s="389"/>
      <c r="C70" s="539"/>
      <c r="D70" s="539"/>
      <c r="E70" s="389"/>
      <c r="F70" s="898"/>
      <c r="G70" s="389"/>
      <c r="H70" s="898"/>
      <c r="I70" s="389"/>
      <c r="J70" s="898"/>
      <c r="K70" s="898"/>
      <c r="L70" s="898"/>
      <c r="M70" s="389"/>
      <c r="N70" s="389"/>
      <c r="O70" s="898"/>
      <c r="P70" s="389"/>
      <c r="Q70" s="898"/>
      <c r="R70" s="2522"/>
      <c r="S70" s="2522"/>
      <c r="T70" s="2522"/>
      <c r="U70" s="2522"/>
      <c r="V70" s="2522"/>
      <c r="W70" s="389"/>
    </row>
    <row r="71" spans="1:23" ht="20.25" customHeight="1" x14ac:dyDescent="0.3">
      <c r="A71" s="43"/>
      <c r="B71" s="2523"/>
      <c r="C71" s="2523"/>
      <c r="D71" s="2523"/>
      <c r="E71" s="390"/>
      <c r="F71" s="899"/>
      <c r="G71" s="390"/>
      <c r="H71" s="899"/>
      <c r="I71" s="390"/>
      <c r="J71" s="899"/>
      <c r="K71" s="899"/>
      <c r="L71" s="899"/>
      <c r="M71" s="390"/>
      <c r="N71" s="390"/>
      <c r="O71" s="899"/>
      <c r="P71" s="390"/>
      <c r="Q71" s="899"/>
      <c r="R71" s="2523"/>
      <c r="S71" s="2523"/>
      <c r="T71" s="2523"/>
      <c r="U71" s="2523"/>
      <c r="V71" s="2523"/>
      <c r="W71" s="390"/>
    </row>
    <row r="72" spans="1:23" ht="20.25" customHeight="1" x14ac:dyDescent="0.3">
      <c r="A72" s="43"/>
      <c r="B72" s="148"/>
      <c r="C72" s="540"/>
      <c r="D72" s="540"/>
      <c r="E72" s="390"/>
      <c r="F72" s="899"/>
      <c r="G72" s="390"/>
      <c r="H72" s="899"/>
      <c r="I72" s="390"/>
      <c r="J72" s="899"/>
      <c r="K72" s="899"/>
      <c r="L72" s="899"/>
      <c r="M72" s="390"/>
      <c r="N72" s="390"/>
      <c r="O72" s="899"/>
      <c r="P72" s="390"/>
      <c r="Q72" s="899"/>
      <c r="R72" s="148"/>
      <c r="S72" s="926"/>
      <c r="T72" s="148"/>
      <c r="U72" s="540"/>
      <c r="V72" s="540"/>
      <c r="W72" s="390"/>
    </row>
    <row r="73" spans="1:23" ht="18.75" x14ac:dyDescent="0.3">
      <c r="A73" s="43"/>
      <c r="B73" s="390"/>
      <c r="C73" s="541"/>
      <c r="D73" s="541"/>
      <c r="E73" s="390"/>
      <c r="F73" s="899"/>
      <c r="G73" s="390"/>
      <c r="H73" s="899"/>
      <c r="I73" s="390"/>
      <c r="J73" s="899"/>
      <c r="K73" s="899"/>
      <c r="L73" s="899"/>
      <c r="M73" s="390"/>
      <c r="N73" s="390"/>
      <c r="O73" s="899"/>
      <c r="P73" s="390"/>
      <c r="Q73" s="899"/>
      <c r="R73" s="390"/>
      <c r="S73" s="899"/>
      <c r="T73" s="390"/>
      <c r="U73" s="541"/>
      <c r="V73" s="541"/>
      <c r="W73" s="390"/>
    </row>
    <row r="74" spans="1:23" ht="18.75" x14ac:dyDescent="0.3">
      <c r="A74" s="43"/>
      <c r="B74" s="43"/>
      <c r="C74" s="531"/>
      <c r="D74" s="531"/>
      <c r="E74" s="43"/>
      <c r="F74" s="889"/>
      <c r="G74" s="43"/>
      <c r="H74" s="889"/>
      <c r="I74" s="43"/>
      <c r="J74" s="918"/>
      <c r="K74" s="918"/>
      <c r="L74" s="918"/>
      <c r="M74" s="43"/>
      <c r="N74" s="43"/>
      <c r="O74" s="889"/>
      <c r="P74" s="43"/>
      <c r="Q74" s="889"/>
      <c r="R74" s="43"/>
      <c r="S74" s="889"/>
      <c r="T74" s="43"/>
      <c r="U74" s="531"/>
      <c r="V74" s="531"/>
      <c r="W74" s="43"/>
    </row>
    <row r="75" spans="1:23" ht="18.75" x14ac:dyDescent="0.3">
      <c r="A75" s="43"/>
      <c r="B75" s="43"/>
      <c r="C75" s="531"/>
      <c r="D75" s="531"/>
      <c r="E75" s="43"/>
      <c r="F75" s="889"/>
      <c r="G75" s="43"/>
      <c r="H75" s="889"/>
      <c r="I75" s="43"/>
      <c r="J75" s="889"/>
      <c r="K75" s="889"/>
      <c r="L75" s="889"/>
      <c r="M75" s="43"/>
      <c r="N75" s="43"/>
      <c r="O75" s="889"/>
      <c r="P75" s="43"/>
      <c r="Q75" s="889"/>
      <c r="R75" s="43"/>
      <c r="S75" s="889"/>
      <c r="T75" s="43"/>
      <c r="U75" s="531"/>
      <c r="V75" s="531"/>
      <c r="W75" s="43"/>
    </row>
    <row r="76" spans="1:23" ht="18.75" x14ac:dyDescent="0.3">
      <c r="A76" s="2491"/>
      <c r="B76" s="2491"/>
      <c r="C76" s="2491"/>
      <c r="D76" s="2491"/>
      <c r="E76" s="2491"/>
      <c r="F76" s="889"/>
      <c r="G76" s="43"/>
      <c r="H76" s="889"/>
      <c r="I76" s="43"/>
      <c r="J76" s="889"/>
      <c r="K76" s="889"/>
      <c r="L76" s="889"/>
      <c r="M76" s="43"/>
      <c r="N76" s="43"/>
      <c r="O76" s="889"/>
      <c r="P76" s="43"/>
      <c r="Q76" s="889"/>
      <c r="R76" s="2491"/>
      <c r="S76" s="2491"/>
      <c r="T76" s="2491"/>
      <c r="U76" s="2491"/>
      <c r="V76" s="2491"/>
      <c r="W76" s="43"/>
    </row>
    <row r="79" spans="1:23" ht="17.25" x14ac:dyDescent="0.3">
      <c r="A79" s="2507"/>
      <c r="B79" s="2507"/>
      <c r="C79" s="2507"/>
      <c r="D79" s="532"/>
      <c r="E79" s="66"/>
      <c r="F79" s="890"/>
      <c r="G79" s="66"/>
      <c r="H79" s="890"/>
      <c r="I79" s="66"/>
      <c r="J79" s="890"/>
      <c r="K79" s="890"/>
      <c r="L79" s="890"/>
      <c r="M79" s="66"/>
      <c r="N79" s="66"/>
      <c r="O79" s="890"/>
      <c r="P79" s="2507"/>
      <c r="Q79" s="2507"/>
      <c r="R79" s="2507"/>
      <c r="S79" s="2507"/>
      <c r="T79" s="2507"/>
      <c r="U79" s="2507"/>
      <c r="V79" s="2507"/>
      <c r="W79" s="2507"/>
    </row>
    <row r="80" spans="1:23" ht="17.25" x14ac:dyDescent="0.3">
      <c r="A80" s="2507"/>
      <c r="B80" s="2507"/>
      <c r="C80" s="2507"/>
      <c r="D80" s="532"/>
      <c r="E80" s="66"/>
      <c r="F80" s="890"/>
      <c r="G80" s="66"/>
      <c r="H80" s="890"/>
      <c r="I80" s="66"/>
      <c r="J80" s="890"/>
      <c r="K80" s="890"/>
      <c r="L80" s="890"/>
      <c r="M80" s="66"/>
      <c r="N80" s="66"/>
      <c r="O80" s="890"/>
      <c r="P80" s="2508"/>
      <c r="Q80" s="2508"/>
      <c r="R80" s="2508"/>
      <c r="S80" s="2508"/>
      <c r="T80" s="2508"/>
      <c r="U80" s="2508"/>
      <c r="V80" s="2508"/>
      <c r="W80" s="2508"/>
    </row>
    <row r="81" spans="1:23" ht="18.75" x14ac:dyDescent="0.3">
      <c r="A81" s="66"/>
      <c r="B81" s="66"/>
      <c r="C81" s="532"/>
      <c r="D81" s="532"/>
      <c r="E81" s="66"/>
      <c r="F81" s="890"/>
      <c r="G81" s="66"/>
      <c r="H81" s="890"/>
      <c r="I81" s="66"/>
      <c r="J81" s="890"/>
      <c r="K81" s="890"/>
      <c r="L81" s="890"/>
      <c r="M81" s="66"/>
      <c r="N81" s="66"/>
      <c r="O81" s="890"/>
      <c r="P81" s="66"/>
      <c r="Q81" s="890"/>
      <c r="R81" s="2498"/>
      <c r="S81" s="2498"/>
      <c r="T81" s="2498"/>
      <c r="U81" s="2498"/>
      <c r="V81" s="2498"/>
      <c r="W81" s="66"/>
    </row>
    <row r="82" spans="1:23" ht="20.25" x14ac:dyDescent="0.35">
      <c r="A82" s="2499"/>
      <c r="B82" s="2499"/>
      <c r="C82" s="2499"/>
      <c r="D82" s="2499"/>
      <c r="E82" s="2499"/>
      <c r="F82" s="2499"/>
      <c r="G82" s="2499"/>
      <c r="H82" s="2499"/>
      <c r="I82" s="2499"/>
      <c r="J82" s="2499"/>
      <c r="K82" s="2499"/>
      <c r="L82" s="2499"/>
      <c r="M82" s="2499"/>
      <c r="N82" s="2499"/>
      <c r="O82" s="2499"/>
      <c r="P82" s="2499"/>
      <c r="Q82" s="2499"/>
      <c r="R82" s="2499"/>
      <c r="S82" s="2499"/>
      <c r="T82" s="2499"/>
      <c r="U82" s="2499"/>
      <c r="V82" s="2499"/>
      <c r="W82" s="2499"/>
    </row>
    <row r="83" spans="1:23" ht="18.75" x14ac:dyDescent="0.3">
      <c r="A83" s="2491"/>
      <c r="B83" s="2491"/>
      <c r="C83" s="2491"/>
      <c r="D83" s="2491"/>
      <c r="E83" s="2491"/>
      <c r="F83" s="2491"/>
      <c r="G83" s="2491"/>
      <c r="H83" s="2491"/>
      <c r="I83" s="2491"/>
      <c r="J83" s="2491"/>
      <c r="K83" s="2491"/>
      <c r="L83" s="2491"/>
      <c r="M83" s="2491"/>
      <c r="N83" s="2491"/>
      <c r="O83" s="2491"/>
      <c r="P83" s="2491"/>
      <c r="Q83" s="2491"/>
      <c r="R83" s="2491"/>
      <c r="S83" s="2491"/>
      <c r="T83" s="2491"/>
      <c r="U83" s="2491"/>
      <c r="V83" s="2491"/>
      <c r="W83" s="2491"/>
    </row>
    <row r="84" spans="1:23" ht="14.25" customHeight="1" x14ac:dyDescent="0.2"/>
    <row r="85" spans="1:23" ht="18" x14ac:dyDescent="0.25">
      <c r="A85" s="2533"/>
      <c r="B85" s="2516"/>
      <c r="C85" s="2521"/>
      <c r="D85" s="2521"/>
      <c r="E85" s="2521"/>
      <c r="F85" s="2521"/>
      <c r="G85" s="2521"/>
      <c r="H85" s="911"/>
      <c r="I85" s="145"/>
      <c r="J85" s="2518"/>
      <c r="K85" s="955"/>
      <c r="L85" s="955"/>
      <c r="M85" s="2524"/>
      <c r="N85" s="2525"/>
      <c r="O85" s="2524"/>
      <c r="P85" s="2525"/>
      <c r="Q85" s="2524"/>
      <c r="R85" s="2525"/>
      <c r="S85" s="2524"/>
      <c r="T85" s="2525"/>
      <c r="U85" s="2528"/>
      <c r="V85" s="2528"/>
      <c r="W85" s="2525"/>
    </row>
    <row r="86" spans="1:23" ht="54" customHeight="1" x14ac:dyDescent="0.2">
      <c r="A86" s="2534"/>
      <c r="B86" s="2517"/>
      <c r="C86" s="2530"/>
      <c r="D86" s="2532"/>
      <c r="E86" s="2532"/>
      <c r="F86" s="2532"/>
      <c r="G86" s="2532"/>
      <c r="H86" s="912"/>
      <c r="I86" s="68"/>
      <c r="J86" s="2519"/>
      <c r="K86" s="956"/>
      <c r="L86" s="956"/>
      <c r="M86" s="2526"/>
      <c r="N86" s="2527"/>
      <c r="O86" s="2526"/>
      <c r="P86" s="2527"/>
      <c r="Q86" s="2526"/>
      <c r="R86" s="2527"/>
      <c r="S86" s="2526"/>
      <c r="T86" s="2527"/>
      <c r="U86" s="2529"/>
      <c r="V86" s="2529"/>
      <c r="W86" s="2527"/>
    </row>
    <row r="87" spans="1:23" ht="38.25" customHeight="1" x14ac:dyDescent="0.25">
      <c r="A87" s="2534"/>
      <c r="B87" s="2517"/>
      <c r="C87" s="2531"/>
      <c r="D87" s="546"/>
      <c r="E87" s="70"/>
      <c r="F87" s="900"/>
      <c r="G87" s="70"/>
      <c r="H87" s="900"/>
      <c r="I87" s="70"/>
      <c r="J87" s="2520"/>
      <c r="K87" s="919"/>
      <c r="L87" s="919"/>
      <c r="M87" s="70"/>
      <c r="N87" s="70"/>
      <c r="O87" s="900"/>
      <c r="P87" s="70"/>
      <c r="Q87" s="900"/>
      <c r="R87" s="70"/>
      <c r="S87" s="900"/>
      <c r="T87" s="70"/>
      <c r="U87" s="546"/>
      <c r="V87" s="546"/>
      <c r="W87" s="70"/>
    </row>
    <row r="88" spans="1:23" ht="21.75" customHeight="1" x14ac:dyDescent="0.25">
      <c r="A88" s="74"/>
      <c r="B88" s="75"/>
      <c r="C88" s="542"/>
      <c r="D88" s="542"/>
      <c r="E88" s="76"/>
      <c r="F88" s="901"/>
      <c r="G88" s="77"/>
      <c r="H88" s="913"/>
      <c r="I88" s="77"/>
      <c r="J88" s="901"/>
      <c r="K88" s="901"/>
      <c r="L88" s="901"/>
      <c r="M88" s="76"/>
      <c r="N88" s="77"/>
      <c r="O88" s="901"/>
      <c r="P88" s="76"/>
      <c r="Q88" s="901"/>
      <c r="R88" s="77"/>
      <c r="S88" s="901"/>
      <c r="T88" s="77"/>
      <c r="U88" s="542"/>
      <c r="V88" s="542"/>
      <c r="W88" s="76"/>
    </row>
    <row r="89" spans="1:23" ht="18.75" customHeight="1" x14ac:dyDescent="0.25">
      <c r="A89" s="78"/>
      <c r="B89" s="79"/>
      <c r="C89" s="542"/>
      <c r="D89" s="542"/>
      <c r="E89" s="76"/>
      <c r="F89" s="901"/>
      <c r="G89" s="77"/>
      <c r="H89" s="913"/>
      <c r="I89" s="77"/>
      <c r="J89" s="901"/>
      <c r="K89" s="901"/>
      <c r="L89" s="901"/>
      <c r="M89" s="76"/>
      <c r="N89" s="77"/>
      <c r="O89" s="901"/>
      <c r="P89" s="76"/>
      <c r="Q89" s="901"/>
      <c r="R89" s="77"/>
      <c r="S89" s="901"/>
      <c r="T89" s="77"/>
      <c r="U89" s="542"/>
      <c r="V89" s="542"/>
      <c r="W89" s="76"/>
    </row>
    <row r="90" spans="1:23" ht="16.5" x14ac:dyDescent="0.25">
      <c r="A90" s="78"/>
      <c r="B90" s="79"/>
      <c r="C90" s="542"/>
      <c r="D90" s="542"/>
      <c r="E90" s="76"/>
      <c r="F90" s="901"/>
      <c r="G90" s="77"/>
      <c r="H90" s="913"/>
      <c r="I90" s="77"/>
      <c r="J90" s="901"/>
      <c r="K90" s="901"/>
      <c r="L90" s="901"/>
      <c r="M90" s="76"/>
      <c r="N90" s="77"/>
      <c r="O90" s="901"/>
      <c r="P90" s="76"/>
      <c r="Q90" s="901"/>
      <c r="R90" s="77"/>
      <c r="S90" s="901"/>
      <c r="T90" s="77"/>
      <c r="U90" s="542"/>
      <c r="V90" s="542"/>
      <c r="W90" s="77"/>
    </row>
    <row r="91" spans="1:23" ht="16.5" x14ac:dyDescent="0.25">
      <c r="A91" s="78"/>
      <c r="B91" s="79"/>
      <c r="C91" s="542"/>
      <c r="D91" s="542"/>
      <c r="E91" s="76"/>
      <c r="F91" s="901"/>
      <c r="G91" s="77"/>
      <c r="H91" s="913"/>
      <c r="I91" s="77"/>
      <c r="J91" s="901"/>
      <c r="K91" s="901"/>
      <c r="L91" s="901"/>
      <c r="M91" s="76"/>
      <c r="N91" s="77"/>
      <c r="O91" s="901"/>
      <c r="P91" s="76"/>
      <c r="Q91" s="901"/>
      <c r="R91" s="77"/>
      <c r="S91" s="901"/>
      <c r="T91" s="77"/>
      <c r="U91" s="542"/>
      <c r="V91" s="542"/>
      <c r="W91" s="76"/>
    </row>
    <row r="92" spans="1:23" ht="16.5" x14ac:dyDescent="0.25">
      <c r="A92" s="78"/>
      <c r="B92" s="79"/>
      <c r="C92" s="542"/>
      <c r="D92" s="542"/>
      <c r="E92" s="76"/>
      <c r="F92" s="901"/>
      <c r="G92" s="77"/>
      <c r="H92" s="913"/>
      <c r="I92" s="77"/>
      <c r="J92" s="901"/>
      <c r="K92" s="901"/>
      <c r="L92" s="901"/>
      <c r="M92" s="76"/>
      <c r="N92" s="77"/>
      <c r="O92" s="901"/>
      <c r="P92" s="76"/>
      <c r="Q92" s="901"/>
      <c r="R92" s="77"/>
      <c r="S92" s="901"/>
      <c r="T92" s="77"/>
      <c r="U92" s="542"/>
      <c r="V92" s="542"/>
      <c r="W92" s="80"/>
    </row>
    <row r="93" spans="1:23" ht="16.5" x14ac:dyDescent="0.25">
      <c r="A93" s="78"/>
      <c r="B93" s="79"/>
      <c r="C93" s="542"/>
      <c r="D93" s="542"/>
      <c r="E93" s="76"/>
      <c r="F93" s="901"/>
      <c r="G93" s="71"/>
      <c r="H93" s="914"/>
      <c r="I93" s="71"/>
      <c r="J93" s="901"/>
      <c r="K93" s="901"/>
      <c r="L93" s="901"/>
      <c r="M93" s="76"/>
      <c r="N93" s="80"/>
      <c r="O93" s="901"/>
      <c r="P93" s="76"/>
      <c r="Q93" s="901"/>
      <c r="R93" s="77"/>
      <c r="S93" s="901"/>
      <c r="T93" s="77"/>
      <c r="U93" s="542"/>
      <c r="V93" s="542"/>
      <c r="W93" s="80"/>
    </row>
    <row r="94" spans="1:23" ht="16.5" x14ac:dyDescent="0.25">
      <c r="A94" s="78"/>
      <c r="B94" s="79"/>
      <c r="C94" s="542"/>
      <c r="D94" s="542"/>
      <c r="E94" s="76"/>
      <c r="F94" s="901"/>
      <c r="G94" s="77"/>
      <c r="H94" s="913"/>
      <c r="I94" s="77"/>
      <c r="J94" s="901"/>
      <c r="K94" s="901"/>
      <c r="L94" s="901"/>
      <c r="M94" s="76"/>
      <c r="N94" s="76"/>
      <c r="O94" s="901"/>
      <c r="P94" s="76"/>
      <c r="Q94" s="901"/>
      <c r="R94" s="77"/>
      <c r="S94" s="901"/>
      <c r="T94" s="77"/>
      <c r="U94" s="542"/>
      <c r="V94" s="542"/>
      <c r="W94" s="76"/>
    </row>
    <row r="95" spans="1:23" ht="19.5" customHeight="1" x14ac:dyDescent="0.25">
      <c r="A95" s="81"/>
      <c r="B95" s="82"/>
      <c r="C95" s="543"/>
      <c r="D95" s="543"/>
      <c r="E95" s="85"/>
      <c r="F95" s="902"/>
      <c r="G95" s="84"/>
      <c r="H95" s="915"/>
      <c r="I95" s="146"/>
      <c r="J95" s="902"/>
      <c r="K95" s="902"/>
      <c r="L95" s="902"/>
      <c r="M95" s="83"/>
      <c r="N95" s="85"/>
      <c r="O95" s="902"/>
      <c r="P95" s="85"/>
      <c r="Q95" s="902"/>
      <c r="R95" s="84"/>
      <c r="S95" s="902"/>
      <c r="T95" s="84"/>
      <c r="U95" s="542"/>
      <c r="V95" s="543"/>
      <c r="W95" s="83"/>
    </row>
    <row r="96" spans="1:23" ht="22.5" customHeight="1" x14ac:dyDescent="0.25">
      <c r="A96" s="86"/>
      <c r="B96" s="86"/>
      <c r="C96" s="544"/>
      <c r="D96" s="544"/>
      <c r="E96" s="87"/>
      <c r="F96" s="903"/>
      <c r="G96" s="88"/>
      <c r="H96" s="916"/>
      <c r="I96" s="88"/>
      <c r="J96" s="903"/>
      <c r="K96" s="903"/>
      <c r="L96" s="903"/>
      <c r="M96" s="87"/>
      <c r="N96" s="87"/>
      <c r="O96" s="903"/>
      <c r="P96" s="87"/>
      <c r="Q96" s="903"/>
      <c r="R96" s="88"/>
      <c r="S96" s="903"/>
      <c r="T96" s="88"/>
      <c r="U96" s="544"/>
      <c r="V96" s="550"/>
      <c r="W96" s="89"/>
    </row>
    <row r="97" spans="1:23" ht="18" x14ac:dyDescent="0.25">
      <c r="A97" s="69"/>
      <c r="B97" s="69"/>
      <c r="C97" s="529"/>
      <c r="D97" s="529"/>
      <c r="E97" s="69"/>
      <c r="F97" s="894"/>
      <c r="G97" s="69"/>
      <c r="H97" s="894"/>
      <c r="I97" s="69"/>
      <c r="J97" s="894"/>
      <c r="K97" s="894"/>
      <c r="L97" s="894"/>
      <c r="M97" s="69"/>
      <c r="N97" s="69"/>
      <c r="O97" s="894"/>
      <c r="P97" s="69"/>
      <c r="Q97" s="894"/>
      <c r="R97" s="69"/>
      <c r="S97" s="894"/>
      <c r="T97" s="69"/>
      <c r="U97" s="529"/>
      <c r="V97" s="529"/>
      <c r="W97" s="69"/>
    </row>
    <row r="98" spans="1:23" ht="18.75" x14ac:dyDescent="0.3">
      <c r="A98" s="3"/>
      <c r="B98" s="3"/>
      <c r="C98" s="530"/>
      <c r="D98" s="530"/>
      <c r="E98" s="3"/>
      <c r="F98" s="904"/>
      <c r="G98" s="3"/>
      <c r="H98" s="904"/>
      <c r="I98" s="3"/>
      <c r="J98" s="904"/>
      <c r="K98" s="904"/>
      <c r="L98" s="904"/>
      <c r="M98" s="3"/>
      <c r="N98" s="3"/>
      <c r="O98" s="904"/>
      <c r="P98" s="3"/>
      <c r="Q98" s="904"/>
      <c r="R98" s="2498"/>
      <c r="S98" s="2498"/>
      <c r="T98" s="2498"/>
      <c r="U98" s="2498"/>
      <c r="V98" s="2498"/>
      <c r="W98" s="3"/>
    </row>
    <row r="99" spans="1:23" ht="18.75" x14ac:dyDescent="0.3">
      <c r="A99" s="43"/>
      <c r="B99" s="2491"/>
      <c r="C99" s="2491"/>
      <c r="D99" s="2491"/>
      <c r="E99" s="43"/>
      <c r="F99" s="889"/>
      <c r="G99" s="43"/>
      <c r="H99" s="889"/>
      <c r="I99" s="43"/>
      <c r="J99" s="889"/>
      <c r="K99" s="889"/>
      <c r="L99" s="889"/>
      <c r="M99" s="43"/>
      <c r="N99" s="43"/>
      <c r="O99" s="889"/>
      <c r="P99" s="43"/>
      <c r="Q99" s="889"/>
      <c r="R99" s="2491"/>
      <c r="S99" s="2491"/>
      <c r="T99" s="2491"/>
      <c r="U99" s="2491"/>
      <c r="V99" s="2491"/>
      <c r="W99" s="43"/>
    </row>
    <row r="100" spans="1:23" ht="18.75" x14ac:dyDescent="0.3">
      <c r="A100" s="43"/>
      <c r="B100" s="43"/>
      <c r="C100" s="531"/>
      <c r="D100" s="531"/>
      <c r="E100" s="43"/>
      <c r="F100" s="889"/>
      <c r="G100" s="43"/>
      <c r="H100" s="889"/>
      <c r="I100" s="43"/>
      <c r="J100" s="889"/>
      <c r="K100" s="889"/>
      <c r="L100" s="889"/>
      <c r="M100" s="43"/>
      <c r="N100" s="43"/>
      <c r="O100" s="889"/>
      <c r="P100" s="43"/>
      <c r="Q100" s="889"/>
      <c r="R100" s="43"/>
      <c r="S100" s="889"/>
      <c r="T100" s="43"/>
      <c r="U100" s="531"/>
      <c r="V100" s="531"/>
      <c r="W100" s="43"/>
    </row>
    <row r="101" spans="1:23" ht="18.75" x14ac:dyDescent="0.3">
      <c r="A101" s="43"/>
      <c r="B101" s="43"/>
      <c r="C101" s="531"/>
      <c r="D101" s="531"/>
      <c r="E101" s="43"/>
      <c r="F101" s="889"/>
      <c r="G101" s="43"/>
      <c r="H101" s="889"/>
      <c r="I101" s="43"/>
      <c r="J101" s="889"/>
      <c r="K101" s="889"/>
      <c r="L101" s="889"/>
      <c r="M101" s="43"/>
      <c r="N101" s="43"/>
      <c r="O101" s="889"/>
      <c r="P101" s="43"/>
      <c r="Q101" s="889"/>
      <c r="R101" s="43"/>
      <c r="S101" s="889"/>
      <c r="T101" s="43"/>
      <c r="U101" s="531"/>
      <c r="V101" s="531"/>
      <c r="W101" s="43"/>
    </row>
    <row r="102" spans="1:23" ht="18.75" x14ac:dyDescent="0.3">
      <c r="A102" s="43"/>
      <c r="B102" s="43"/>
      <c r="C102" s="531"/>
      <c r="D102" s="531"/>
      <c r="E102" s="43"/>
      <c r="F102" s="889"/>
      <c r="G102" s="43"/>
      <c r="H102" s="889"/>
      <c r="I102" s="43"/>
      <c r="J102" s="889"/>
      <c r="K102" s="889"/>
      <c r="L102" s="889"/>
      <c r="M102" s="43"/>
      <c r="N102" s="43"/>
      <c r="O102" s="889"/>
      <c r="P102" s="43"/>
      <c r="Q102" s="889"/>
      <c r="R102" s="43"/>
      <c r="S102" s="889"/>
      <c r="T102" s="43"/>
      <c r="U102" s="531"/>
      <c r="V102" s="531"/>
      <c r="W102" s="43"/>
    </row>
    <row r="103" spans="1:23" ht="18.75" x14ac:dyDescent="0.3">
      <c r="A103" s="43"/>
      <c r="B103" s="43"/>
      <c r="C103" s="531"/>
      <c r="D103" s="531"/>
      <c r="E103" s="43"/>
      <c r="F103" s="889"/>
      <c r="G103" s="43"/>
      <c r="H103" s="889"/>
      <c r="I103" s="43"/>
      <c r="J103" s="889"/>
      <c r="K103" s="889"/>
      <c r="L103" s="889"/>
      <c r="M103" s="43"/>
      <c r="N103" s="43"/>
      <c r="O103" s="889"/>
      <c r="P103" s="43"/>
      <c r="Q103" s="889"/>
      <c r="R103" s="43"/>
      <c r="S103" s="889"/>
      <c r="T103" s="43"/>
      <c r="U103" s="531"/>
      <c r="V103" s="531"/>
      <c r="W103" s="43"/>
    </row>
    <row r="104" spans="1:23" ht="18.75" x14ac:dyDescent="0.3">
      <c r="A104" s="2491"/>
      <c r="B104" s="2491"/>
      <c r="C104" s="2491"/>
      <c r="D104" s="2491"/>
      <c r="E104" s="2491"/>
      <c r="F104" s="889"/>
      <c r="G104" s="43"/>
      <c r="H104" s="889"/>
      <c r="I104" s="43"/>
      <c r="J104" s="889"/>
      <c r="K104" s="889"/>
      <c r="L104" s="889"/>
      <c r="M104" s="43"/>
      <c r="N104" s="43"/>
      <c r="O104" s="889"/>
      <c r="P104" s="43"/>
      <c r="Q104" s="889"/>
      <c r="R104" s="2491"/>
      <c r="S104" s="2491"/>
      <c r="T104" s="2491"/>
      <c r="U104" s="2491"/>
      <c r="V104" s="2491"/>
      <c r="W104" s="43"/>
    </row>
  </sheetData>
  <mergeCells count="103">
    <mergeCell ref="B99:D99"/>
    <mergeCell ref="A104:E104"/>
    <mergeCell ref="R104:V104"/>
    <mergeCell ref="S85:T86"/>
    <mergeCell ref="U85:U86"/>
    <mergeCell ref="V85:W86"/>
    <mergeCell ref="C86:C87"/>
    <mergeCell ref="D86:E86"/>
    <mergeCell ref="R98:V98"/>
    <mergeCell ref="F86:G86"/>
    <mergeCell ref="O85:P86"/>
    <mergeCell ref="R99:V99"/>
    <mergeCell ref="A85:A87"/>
    <mergeCell ref="Q85:R86"/>
    <mergeCell ref="M85:N86"/>
    <mergeCell ref="A76:E76"/>
    <mergeCell ref="R76:V76"/>
    <mergeCell ref="B85:B87"/>
    <mergeCell ref="J85:J87"/>
    <mergeCell ref="A83:W83"/>
    <mergeCell ref="C85:G85"/>
    <mergeCell ref="R49:V49"/>
    <mergeCell ref="A51:C51"/>
    <mergeCell ref="P51:W51"/>
    <mergeCell ref="A52:C52"/>
    <mergeCell ref="P52:W52"/>
    <mergeCell ref="R70:V70"/>
    <mergeCell ref="B71:D71"/>
    <mergeCell ref="R71:V71"/>
    <mergeCell ref="A82:W82"/>
    <mergeCell ref="A79:C79"/>
    <mergeCell ref="P79:W79"/>
    <mergeCell ref="A80:C80"/>
    <mergeCell ref="P80:W80"/>
    <mergeCell ref="R81:V81"/>
    <mergeCell ref="B44:D44"/>
    <mergeCell ref="R44:V44"/>
    <mergeCell ref="B48:D48"/>
    <mergeCell ref="S48:U48"/>
    <mergeCell ref="R53:V53"/>
    <mergeCell ref="A54:W54"/>
    <mergeCell ref="A55:W55"/>
    <mergeCell ref="A57:A59"/>
    <mergeCell ref="B57:B59"/>
    <mergeCell ref="C57:G57"/>
    <mergeCell ref="J57:J59"/>
    <mergeCell ref="M57:N58"/>
    <mergeCell ref="O57:P58"/>
    <mergeCell ref="U57:U58"/>
    <mergeCell ref="V57:W58"/>
    <mergeCell ref="C58:C59"/>
    <mergeCell ref="D58:E58"/>
    <mergeCell ref="F58:G58"/>
    <mergeCell ref="Q57:R58"/>
    <mergeCell ref="S57:T58"/>
    <mergeCell ref="A25:C25"/>
    <mergeCell ref="P25:W25"/>
    <mergeCell ref="R16:V16"/>
    <mergeCell ref="B22:E22"/>
    <mergeCell ref="R22:V22"/>
    <mergeCell ref="F16:G16"/>
    <mergeCell ref="A24:C24"/>
    <mergeCell ref="P24:W24"/>
    <mergeCell ref="V20:W20"/>
    <mergeCell ref="H18:I18"/>
    <mergeCell ref="A29:W29"/>
    <mergeCell ref="A31:A33"/>
    <mergeCell ref="B31:B33"/>
    <mergeCell ref="C31:G31"/>
    <mergeCell ref="J31:J33"/>
    <mergeCell ref="M31:N32"/>
    <mergeCell ref="O31:P32"/>
    <mergeCell ref="Q31:R32"/>
    <mergeCell ref="C4:C5"/>
    <mergeCell ref="D4:E4"/>
    <mergeCell ref="S31:T32"/>
    <mergeCell ref="U31:U32"/>
    <mergeCell ref="V31:W32"/>
    <mergeCell ref="C32:C33"/>
    <mergeCell ref="D32:E32"/>
    <mergeCell ref="F32:G32"/>
    <mergeCell ref="R26:V26"/>
    <mergeCell ref="A28:W28"/>
    <mergeCell ref="Q3:R4"/>
    <mergeCell ref="S3:T4"/>
    <mergeCell ref="V18:W18"/>
    <mergeCell ref="A15:B15"/>
    <mergeCell ref="V3:V5"/>
    <mergeCell ref="B19:V19"/>
    <mergeCell ref="L3:L5"/>
    <mergeCell ref="K3:K5"/>
    <mergeCell ref="B16:E16"/>
    <mergeCell ref="J16:M16"/>
    <mergeCell ref="F4:G4"/>
    <mergeCell ref="H3:I4"/>
    <mergeCell ref="A1:W1"/>
    <mergeCell ref="A3:A5"/>
    <mergeCell ref="B3:B5"/>
    <mergeCell ref="C3:G3"/>
    <mergeCell ref="J3:J5"/>
    <mergeCell ref="M3:N4"/>
    <mergeCell ref="O3:P4"/>
    <mergeCell ref="U3:U5"/>
  </mergeCells>
  <phoneticPr fontId="20" type="noConversion"/>
  <pageMargins left="0.33" right="0.19" top="0.57999999999999996" bottom="0.63" header="0.42" footer="0.5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37"/>
  <sheetViews>
    <sheetView topLeftCell="A4" zoomScaleNormal="100" workbookViewId="0">
      <selection activeCell="B16" sqref="B16:Q16"/>
    </sheetView>
  </sheetViews>
  <sheetFormatPr defaultRowHeight="15.75" x14ac:dyDescent="0.25"/>
  <cols>
    <col min="1" max="1" width="3.5" customWidth="1"/>
    <col min="2" max="2" width="19.25" customWidth="1"/>
    <col min="3" max="4" width="9" style="395" customWidth="1"/>
    <col min="5" max="5" width="8.25" style="395" customWidth="1"/>
    <col min="6" max="6" width="8.875" style="395" customWidth="1"/>
    <col min="7" max="7" width="6.625" style="395" customWidth="1"/>
    <col min="8" max="8" width="6.625" style="23" customWidth="1"/>
    <col min="9" max="9" width="6.125" style="1133" customWidth="1"/>
    <col min="10" max="10" width="6.5" style="23" customWidth="1"/>
    <col min="11" max="11" width="6.5" style="395" customWidth="1"/>
    <col min="12" max="12" width="6.375" style="23" customWidth="1"/>
    <col min="13" max="13" width="5.25" style="395" customWidth="1"/>
    <col min="14" max="14" width="6" style="23" customWidth="1"/>
    <col min="15" max="15" width="6.375" style="395" customWidth="1"/>
    <col min="16" max="16" width="6.75" style="23" customWidth="1"/>
    <col min="17" max="17" width="5.625" customWidth="1"/>
    <col min="19" max="20" width="9" style="859"/>
    <col min="21" max="21" width="13.125" style="1738" customWidth="1"/>
    <col min="22" max="26" width="9" style="1738"/>
    <col min="27" max="29" width="9" style="859"/>
  </cols>
  <sheetData>
    <row r="1" spans="1:29" ht="43.5" customHeight="1" x14ac:dyDescent="0.3">
      <c r="A1" s="2537" t="s">
        <v>918</v>
      </c>
      <c r="B1" s="2537"/>
      <c r="C1" s="2537"/>
      <c r="D1" s="2537"/>
      <c r="E1" s="2537"/>
      <c r="F1" s="2537"/>
      <c r="G1" s="2537"/>
      <c r="H1" s="2537"/>
      <c r="I1" s="2537"/>
      <c r="J1" s="2537"/>
      <c r="K1" s="2537"/>
      <c r="L1" s="2537"/>
      <c r="M1" s="2537"/>
      <c r="N1" s="2537"/>
      <c r="O1" s="2537"/>
      <c r="P1" s="2537"/>
    </row>
    <row r="2" spans="1:29" ht="22.5" customHeight="1" x14ac:dyDescent="0.3">
      <c r="A2" s="2538"/>
      <c r="B2" s="2538"/>
      <c r="C2" s="2538"/>
      <c r="D2" s="2538"/>
      <c r="E2" s="2538"/>
      <c r="F2" s="2538"/>
      <c r="G2" s="2538"/>
      <c r="H2" s="2538"/>
      <c r="I2" s="2538"/>
      <c r="J2" s="2538"/>
      <c r="K2" s="2538"/>
      <c r="L2" s="2538"/>
      <c r="M2" s="2538"/>
      <c r="N2" s="2538"/>
      <c r="O2" s="2538"/>
      <c r="P2" s="2538"/>
    </row>
    <row r="3" spans="1:29" ht="24" customHeight="1" x14ac:dyDescent="0.25">
      <c r="A3" s="2539" t="s">
        <v>14</v>
      </c>
      <c r="B3" s="2540" t="s">
        <v>229</v>
      </c>
      <c r="C3" s="2543" t="s">
        <v>254</v>
      </c>
      <c r="D3" s="2543" t="s">
        <v>255</v>
      </c>
      <c r="E3" s="2543" t="s">
        <v>634</v>
      </c>
      <c r="F3" s="2549" t="s">
        <v>871</v>
      </c>
      <c r="G3" s="2549"/>
      <c r="H3" s="2549" t="s">
        <v>798</v>
      </c>
      <c r="I3" s="2549"/>
      <c r="J3" s="2549" t="s">
        <v>525</v>
      </c>
      <c r="K3" s="2549" t="s">
        <v>526</v>
      </c>
      <c r="L3" s="2550" t="s">
        <v>256</v>
      </c>
      <c r="M3" s="2550"/>
      <c r="N3" s="2536" t="s">
        <v>257</v>
      </c>
      <c r="O3" s="2536"/>
      <c r="P3" s="2536" t="s">
        <v>258</v>
      </c>
      <c r="Q3" s="2536"/>
    </row>
    <row r="4" spans="1:29" ht="24" customHeight="1" x14ac:dyDescent="0.25">
      <c r="A4" s="2120"/>
      <c r="B4" s="2541"/>
      <c r="C4" s="2544"/>
      <c r="D4" s="2544"/>
      <c r="E4" s="2544"/>
      <c r="F4" s="2549"/>
      <c r="G4" s="2549"/>
      <c r="H4" s="2549"/>
      <c r="I4" s="2549"/>
      <c r="J4" s="2549"/>
      <c r="K4" s="2549"/>
      <c r="L4" s="2550"/>
      <c r="M4" s="2550"/>
      <c r="N4" s="2536"/>
      <c r="O4" s="2536"/>
      <c r="P4" s="2536"/>
      <c r="Q4" s="2536"/>
    </row>
    <row r="5" spans="1:29" ht="24" customHeight="1" x14ac:dyDescent="0.25">
      <c r="A5" s="2135"/>
      <c r="B5" s="2542"/>
      <c r="C5" s="2545"/>
      <c r="D5" s="2545"/>
      <c r="E5" s="2545"/>
      <c r="F5" s="1138" t="s">
        <v>66</v>
      </c>
      <c r="G5" s="1138" t="s">
        <v>0</v>
      </c>
      <c r="H5" s="1138" t="s">
        <v>65</v>
      </c>
      <c r="I5" s="800" t="s">
        <v>0</v>
      </c>
      <c r="J5" s="2549"/>
      <c r="K5" s="2549"/>
      <c r="L5" s="1138" t="s">
        <v>65</v>
      </c>
      <c r="M5" s="800" t="s">
        <v>67</v>
      </c>
      <c r="N5" s="1138" t="s">
        <v>65</v>
      </c>
      <c r="O5" s="800" t="s">
        <v>67</v>
      </c>
      <c r="P5" s="1152" t="s">
        <v>65</v>
      </c>
      <c r="Q5" s="1153" t="s">
        <v>67</v>
      </c>
    </row>
    <row r="6" spans="1:29" ht="36.75" customHeight="1" x14ac:dyDescent="0.25">
      <c r="A6" s="1210">
        <v>1</v>
      </c>
      <c r="B6" s="1211" t="s">
        <v>92</v>
      </c>
      <c r="C6" s="1147">
        <v>147</v>
      </c>
      <c r="D6" s="1147">
        <v>147</v>
      </c>
      <c r="E6" s="1147">
        <v>58</v>
      </c>
      <c r="F6" s="1147">
        <v>147</v>
      </c>
      <c r="G6" s="1148">
        <f t="shared" ref="G6:G12" si="0">F6/D6*100</f>
        <v>100</v>
      </c>
      <c r="H6" s="1149">
        <v>0</v>
      </c>
      <c r="I6" s="1150">
        <f t="shared" ref="I6:I12" si="1">H6/F6*100</f>
        <v>0</v>
      </c>
      <c r="J6" s="1149">
        <v>0</v>
      </c>
      <c r="K6" s="1149">
        <v>0</v>
      </c>
      <c r="L6" s="1149">
        <v>0</v>
      </c>
      <c r="M6" s="1146">
        <f t="shared" ref="M6:M12" si="2">L6/D6*1000</f>
        <v>0</v>
      </c>
      <c r="N6" s="1149">
        <v>0</v>
      </c>
      <c r="O6" s="1146">
        <f t="shared" ref="O6:O12" si="3">N6/D6*1000</f>
        <v>0</v>
      </c>
      <c r="P6" s="1149">
        <v>0</v>
      </c>
      <c r="Q6" s="1151">
        <f t="shared" ref="Q6:Q12" si="4">P6/D6*1000</f>
        <v>0</v>
      </c>
    </row>
    <row r="7" spans="1:29" ht="36.75" customHeight="1" x14ac:dyDescent="0.25">
      <c r="A7" s="1140">
        <v>2</v>
      </c>
      <c r="B7" s="1141" t="s">
        <v>147</v>
      </c>
      <c r="C7" s="1142">
        <v>111</v>
      </c>
      <c r="D7" s="1142">
        <v>111</v>
      </c>
      <c r="E7" s="1142">
        <v>47</v>
      </c>
      <c r="F7" s="1147">
        <v>110</v>
      </c>
      <c r="G7" s="1143">
        <f t="shared" si="0"/>
        <v>99.099099099099092</v>
      </c>
      <c r="H7" s="1149">
        <v>2</v>
      </c>
      <c r="I7" s="1145">
        <f t="shared" si="1"/>
        <v>1.8181818181818181</v>
      </c>
      <c r="J7" s="1149">
        <v>0</v>
      </c>
      <c r="K7" s="1149">
        <v>0</v>
      </c>
      <c r="L7" s="1149">
        <v>0</v>
      </c>
      <c r="M7" s="1146">
        <f t="shared" si="2"/>
        <v>0</v>
      </c>
      <c r="N7" s="1149">
        <v>0</v>
      </c>
      <c r="O7" s="1146">
        <f t="shared" si="3"/>
        <v>0</v>
      </c>
      <c r="P7" s="1149">
        <v>0</v>
      </c>
      <c r="Q7" s="1146">
        <f t="shared" si="4"/>
        <v>0</v>
      </c>
    </row>
    <row r="8" spans="1:29" ht="36.75" customHeight="1" x14ac:dyDescent="0.25">
      <c r="A8" s="1140">
        <v>3</v>
      </c>
      <c r="B8" s="1141" t="s">
        <v>93</v>
      </c>
      <c r="C8" s="1142">
        <v>412</v>
      </c>
      <c r="D8" s="1142">
        <v>412</v>
      </c>
      <c r="E8" s="1142">
        <v>197</v>
      </c>
      <c r="F8" s="1147">
        <v>412</v>
      </c>
      <c r="G8" s="1143">
        <f t="shared" si="0"/>
        <v>100</v>
      </c>
      <c r="H8" s="1149">
        <v>8</v>
      </c>
      <c r="I8" s="1145">
        <f t="shared" si="1"/>
        <v>1.9417475728155338</v>
      </c>
      <c r="J8" s="1149">
        <v>0</v>
      </c>
      <c r="K8" s="1149">
        <v>0</v>
      </c>
      <c r="L8" s="1149">
        <v>0</v>
      </c>
      <c r="M8" s="1146">
        <f t="shared" si="2"/>
        <v>0</v>
      </c>
      <c r="N8" s="1149">
        <v>1</v>
      </c>
      <c r="O8" s="1146">
        <f t="shared" si="3"/>
        <v>2.4271844660194173</v>
      </c>
      <c r="P8" s="1149">
        <v>3</v>
      </c>
      <c r="Q8" s="1146">
        <f t="shared" si="4"/>
        <v>7.2815533980582527</v>
      </c>
    </row>
    <row r="9" spans="1:29" ht="36.75" customHeight="1" x14ac:dyDescent="0.25">
      <c r="A9" s="1140">
        <v>4</v>
      </c>
      <c r="B9" s="1141" t="s">
        <v>94</v>
      </c>
      <c r="C9" s="1142">
        <v>431</v>
      </c>
      <c r="D9" s="1142">
        <v>431</v>
      </c>
      <c r="E9" s="1142">
        <v>209</v>
      </c>
      <c r="F9" s="1147">
        <v>430</v>
      </c>
      <c r="G9" s="1143">
        <f t="shared" si="0"/>
        <v>99.767981438515079</v>
      </c>
      <c r="H9" s="1149">
        <v>4</v>
      </c>
      <c r="I9" s="1145">
        <f t="shared" si="1"/>
        <v>0.93023255813953487</v>
      </c>
      <c r="J9" s="1149">
        <v>0</v>
      </c>
      <c r="K9" s="1149">
        <v>1</v>
      </c>
      <c r="L9" s="1149">
        <v>1</v>
      </c>
      <c r="M9" s="1146">
        <f t="shared" si="2"/>
        <v>2.3201856148491879</v>
      </c>
      <c r="N9" s="1149">
        <v>1</v>
      </c>
      <c r="O9" s="1146">
        <f t="shared" si="3"/>
        <v>2.3201856148491879</v>
      </c>
      <c r="P9" s="1149">
        <v>1</v>
      </c>
      <c r="Q9" s="1146">
        <f t="shared" si="4"/>
        <v>2.3201856148491879</v>
      </c>
    </row>
    <row r="10" spans="1:29" ht="36.75" customHeight="1" x14ac:dyDescent="0.25">
      <c r="A10" s="1140">
        <v>5</v>
      </c>
      <c r="B10" s="1141" t="s">
        <v>95</v>
      </c>
      <c r="C10" s="1142">
        <v>623</v>
      </c>
      <c r="D10" s="1142">
        <v>622</v>
      </c>
      <c r="E10" s="1142">
        <v>287</v>
      </c>
      <c r="F10" s="1147">
        <v>622</v>
      </c>
      <c r="G10" s="1143">
        <f t="shared" si="0"/>
        <v>100</v>
      </c>
      <c r="H10" s="1149">
        <v>9</v>
      </c>
      <c r="I10" s="1145">
        <f t="shared" si="1"/>
        <v>1.4469453376205788</v>
      </c>
      <c r="J10" s="1149">
        <v>1</v>
      </c>
      <c r="K10" s="1149">
        <v>1</v>
      </c>
      <c r="L10" s="1149">
        <v>1</v>
      </c>
      <c r="M10" s="1146">
        <f t="shared" si="2"/>
        <v>1.607717041800643</v>
      </c>
      <c r="N10" s="1149">
        <v>1</v>
      </c>
      <c r="O10" s="1146">
        <f t="shared" si="3"/>
        <v>1.607717041800643</v>
      </c>
      <c r="P10" s="1149">
        <v>2</v>
      </c>
      <c r="Q10" s="1146">
        <f t="shared" si="4"/>
        <v>3.215434083601286</v>
      </c>
    </row>
    <row r="11" spans="1:29" ht="36.75" customHeight="1" x14ac:dyDescent="0.25">
      <c r="A11" s="1140">
        <v>6</v>
      </c>
      <c r="B11" s="1141" t="s">
        <v>96</v>
      </c>
      <c r="C11" s="1142">
        <v>765</v>
      </c>
      <c r="D11" s="1142">
        <v>763</v>
      </c>
      <c r="E11" s="1142">
        <v>359</v>
      </c>
      <c r="F11" s="1147">
        <v>763</v>
      </c>
      <c r="G11" s="1143">
        <f t="shared" si="0"/>
        <v>100</v>
      </c>
      <c r="H11" s="1149">
        <v>13</v>
      </c>
      <c r="I11" s="1145">
        <f t="shared" si="1"/>
        <v>1.7038007863695939</v>
      </c>
      <c r="J11" s="1149">
        <v>2</v>
      </c>
      <c r="K11" s="1149">
        <v>1</v>
      </c>
      <c r="L11" s="1144">
        <v>1</v>
      </c>
      <c r="M11" s="1146">
        <f t="shared" si="2"/>
        <v>1.3106159895150722</v>
      </c>
      <c r="N11" s="1149">
        <v>1</v>
      </c>
      <c r="O11" s="1146">
        <f t="shared" si="3"/>
        <v>1.3106159895150722</v>
      </c>
      <c r="P11" s="1149">
        <v>3</v>
      </c>
      <c r="Q11" s="1146">
        <f t="shared" si="4"/>
        <v>3.9318479685452159</v>
      </c>
    </row>
    <row r="12" spans="1:29" ht="36.75" customHeight="1" x14ac:dyDescent="0.25">
      <c r="A12" s="1140">
        <v>7</v>
      </c>
      <c r="B12" s="1141" t="s">
        <v>39</v>
      </c>
      <c r="C12" s="1142">
        <v>336</v>
      </c>
      <c r="D12" s="1142">
        <v>336</v>
      </c>
      <c r="E12" s="1142">
        <v>156</v>
      </c>
      <c r="F12" s="1147">
        <v>336</v>
      </c>
      <c r="G12" s="1143">
        <f t="shared" si="0"/>
        <v>100</v>
      </c>
      <c r="H12" s="1149">
        <v>7</v>
      </c>
      <c r="I12" s="1145">
        <f t="shared" si="1"/>
        <v>2.083333333333333</v>
      </c>
      <c r="J12" s="1204">
        <v>0</v>
      </c>
      <c r="K12" s="1204"/>
      <c r="L12" s="1204">
        <v>1</v>
      </c>
      <c r="M12" s="1146">
        <f t="shared" si="2"/>
        <v>2.9761904761904758</v>
      </c>
      <c r="N12" s="1149">
        <v>1</v>
      </c>
      <c r="O12" s="1146">
        <f t="shared" si="3"/>
        <v>2.9761904761904758</v>
      </c>
      <c r="P12" s="1149">
        <v>1</v>
      </c>
      <c r="Q12" s="1146">
        <f t="shared" si="4"/>
        <v>2.9761904761904758</v>
      </c>
      <c r="U12" s="2535"/>
      <c r="V12" s="2535"/>
      <c r="X12" s="2535"/>
      <c r="Y12" s="2535"/>
    </row>
    <row r="13" spans="1:29" ht="36.75" customHeight="1" x14ac:dyDescent="0.25">
      <c r="A13" s="1201">
        <v>8</v>
      </c>
      <c r="B13" s="1202" t="s">
        <v>33</v>
      </c>
      <c r="C13" s="1203">
        <v>0</v>
      </c>
      <c r="D13" s="1203">
        <v>0</v>
      </c>
      <c r="E13" s="1203">
        <v>0</v>
      </c>
      <c r="F13" s="1203">
        <v>0</v>
      </c>
      <c r="G13" s="1203">
        <v>0</v>
      </c>
      <c r="H13" s="1204">
        <v>0</v>
      </c>
      <c r="I13" s="1204">
        <v>0</v>
      </c>
      <c r="J13" s="1204">
        <v>0</v>
      </c>
      <c r="K13" s="1204">
        <v>0</v>
      </c>
      <c r="L13" s="1204">
        <v>0</v>
      </c>
      <c r="M13" s="1204">
        <v>0</v>
      </c>
      <c r="N13" s="1204">
        <v>0</v>
      </c>
      <c r="O13" s="1204">
        <v>0</v>
      </c>
      <c r="P13" s="1204">
        <v>0</v>
      </c>
      <c r="Q13" s="1204">
        <v>0</v>
      </c>
    </row>
    <row r="14" spans="1:29" ht="36.75" customHeight="1" x14ac:dyDescent="0.25">
      <c r="A14" s="2548" t="s">
        <v>13</v>
      </c>
      <c r="B14" s="2548"/>
      <c r="C14" s="428">
        <f>SUM(C6:C13)</f>
        <v>2825</v>
      </c>
      <c r="D14" s="428">
        <f>SUM(D6:D13)</f>
        <v>2822</v>
      </c>
      <c r="E14" s="428">
        <f>SUM(E6:E13)</f>
        <v>1313</v>
      </c>
      <c r="F14" s="428">
        <f>SUM(F6:F13)</f>
        <v>2820</v>
      </c>
      <c r="G14" s="1205">
        <f>F14/D14*100</f>
        <v>99.929128277817142</v>
      </c>
      <c r="H14" s="1206">
        <f>SUM(H6:H13)</f>
        <v>43</v>
      </c>
      <c r="I14" s="1209">
        <f>H14/F14*100</f>
        <v>1.5248226950354609</v>
      </c>
      <c r="J14" s="1206">
        <f>SUM(J6:J13)</f>
        <v>3</v>
      </c>
      <c r="K14" s="1207">
        <f>SUM(K6:K13)</f>
        <v>3</v>
      </c>
      <c r="L14" s="1206">
        <f>SUM(L6:L13)</f>
        <v>4</v>
      </c>
      <c r="M14" s="1208">
        <f>L14/D14*1000</f>
        <v>1.417434443656981</v>
      </c>
      <c r="N14" s="1713">
        <f>SUM(N6:N13)</f>
        <v>5</v>
      </c>
      <c r="O14" s="1209">
        <f>N14/D14*1000</f>
        <v>1.7717930545712259</v>
      </c>
      <c r="P14" s="1206">
        <f>SUM(P6:P13)</f>
        <v>10</v>
      </c>
      <c r="Q14" s="1208">
        <f>P14/D14*1000</f>
        <v>3.5435861091424519</v>
      </c>
      <c r="W14" s="1739"/>
      <c r="Z14" s="1739"/>
    </row>
    <row r="15" spans="1:29" s="1483" customFormat="1" ht="36.75" customHeight="1" x14ac:dyDescent="0.3">
      <c r="B15" s="1539" t="s">
        <v>811</v>
      </c>
      <c r="D15" s="1484">
        <v>8443</v>
      </c>
      <c r="E15" s="1484"/>
      <c r="I15" s="1485"/>
      <c r="J15" s="1486">
        <v>7</v>
      </c>
      <c r="K15" s="1487">
        <f>N14+J15</f>
        <v>12</v>
      </c>
      <c r="L15" s="1486">
        <v>9</v>
      </c>
      <c r="M15" s="1487">
        <f>L15+P14</f>
        <v>19</v>
      </c>
      <c r="N15" s="1488">
        <v>45</v>
      </c>
      <c r="O15" s="1489">
        <f>N15/D15*1000</f>
        <v>5.3298590548383276</v>
      </c>
      <c r="P15" s="1488">
        <v>60</v>
      </c>
      <c r="Q15" s="1490">
        <f>P15/D15*1000</f>
        <v>7.1064787397844373</v>
      </c>
      <c r="S15" s="859"/>
      <c r="T15" s="859"/>
      <c r="U15" s="1738"/>
      <c r="V15" s="1738"/>
      <c r="W15" s="1738"/>
      <c r="X15" s="1738"/>
      <c r="Y15" s="1738"/>
      <c r="Z15" s="1738"/>
      <c r="AA15" s="859"/>
      <c r="AB15" s="859"/>
      <c r="AC15" s="859"/>
    </row>
    <row r="16" spans="1:29" s="1483" customFormat="1" ht="18" customHeight="1" x14ac:dyDescent="0.25">
      <c r="B16" s="2506" t="s">
        <v>919</v>
      </c>
      <c r="C16" s="2506"/>
      <c r="D16" s="2506"/>
      <c r="E16" s="2506"/>
      <c r="F16" s="2506"/>
      <c r="G16" s="2506"/>
      <c r="H16" s="2506"/>
      <c r="I16" s="2506"/>
      <c r="J16" s="2506"/>
      <c r="K16" s="2506"/>
      <c r="L16" s="2506"/>
      <c r="M16" s="2506"/>
      <c r="N16" s="2506"/>
      <c r="O16" s="2506"/>
      <c r="P16" s="2506"/>
      <c r="Q16" s="2506"/>
      <c r="S16" s="859"/>
      <c r="T16" s="859"/>
      <c r="U16" s="1738"/>
      <c r="V16" s="1738"/>
      <c r="W16" s="1738"/>
      <c r="X16" s="1738"/>
      <c r="Y16" s="1738"/>
      <c r="Z16" s="1738"/>
      <c r="AA16" s="859"/>
      <c r="AB16" s="859"/>
      <c r="AC16" s="859"/>
    </row>
    <row r="17" spans="1:29" s="1483" customFormat="1" ht="33.75" customHeight="1" x14ac:dyDescent="0.25">
      <c r="A17" s="859"/>
      <c r="B17" s="1726"/>
      <c r="C17" s="1726"/>
      <c r="D17" s="1727"/>
      <c r="E17" s="859"/>
      <c r="F17" s="859"/>
      <c r="G17" s="859"/>
      <c r="H17" s="859"/>
      <c r="I17" s="1728"/>
      <c r="J17" s="1729"/>
      <c r="K17" s="1730"/>
      <c r="L17" s="1729"/>
      <c r="M17" s="1730"/>
      <c r="N17" s="1731"/>
      <c r="O17" s="1731"/>
      <c r="P17" s="1731"/>
      <c r="Q17" s="1731"/>
      <c r="R17" s="859"/>
      <c r="S17" s="859"/>
      <c r="T17" s="859"/>
      <c r="U17" s="1738"/>
      <c r="V17" s="1738"/>
      <c r="W17" s="1738"/>
      <c r="X17" s="1738"/>
      <c r="Y17" s="1738"/>
      <c r="Z17" s="1738"/>
      <c r="AA17" s="859"/>
      <c r="AB17" s="859"/>
      <c r="AC17" s="859"/>
    </row>
    <row r="18" spans="1:29" ht="11.25" customHeight="1" x14ac:dyDescent="0.25">
      <c r="A18" s="859"/>
      <c r="B18" s="858"/>
      <c r="C18" s="858"/>
      <c r="D18" s="1732"/>
      <c r="E18" s="858"/>
      <c r="F18" s="858"/>
      <c r="G18" s="858"/>
      <c r="H18" s="858"/>
      <c r="I18" s="1733"/>
      <c r="J18" s="858"/>
      <c r="K18" s="858"/>
      <c r="L18" s="858"/>
      <c r="M18" s="858"/>
      <c r="N18" s="858"/>
      <c r="O18" s="858"/>
      <c r="P18" s="858"/>
      <c r="Q18" s="858"/>
      <c r="R18" s="858"/>
    </row>
    <row r="19" spans="1:29" x14ac:dyDescent="0.25">
      <c r="A19" s="859"/>
      <c r="B19" s="858"/>
      <c r="C19" s="858"/>
      <c r="D19" s="858"/>
      <c r="E19" s="858"/>
      <c r="F19" s="858"/>
      <c r="G19" s="858"/>
      <c r="H19" s="858"/>
      <c r="I19" s="1733"/>
      <c r="J19" s="858"/>
      <c r="K19" s="858"/>
      <c r="L19" s="858"/>
      <c r="M19" s="858"/>
      <c r="N19" s="858"/>
      <c r="O19" s="858"/>
      <c r="P19" s="858"/>
      <c r="Q19" s="858"/>
      <c r="R19" s="858"/>
    </row>
    <row r="20" spans="1:29" x14ac:dyDescent="0.25">
      <c r="A20" s="859"/>
      <c r="B20" s="1734"/>
      <c r="C20" s="858"/>
      <c r="D20" s="1735"/>
      <c r="E20" s="858"/>
      <c r="F20" s="858"/>
      <c r="G20" s="858"/>
      <c r="H20" s="858"/>
      <c r="I20" s="1733"/>
      <c r="J20" s="858"/>
      <c r="K20" s="858"/>
      <c r="L20" s="858"/>
      <c r="M20" s="858"/>
      <c r="N20" s="858"/>
      <c r="O20" s="858"/>
      <c r="P20" s="858"/>
      <c r="Q20" s="858"/>
      <c r="R20" s="858"/>
    </row>
    <row r="21" spans="1:29" x14ac:dyDescent="0.25">
      <c r="A21" s="859"/>
      <c r="B21" s="858"/>
      <c r="C21" s="858"/>
      <c r="D21" s="858"/>
      <c r="E21" s="858"/>
      <c r="F21" s="858"/>
      <c r="G21" s="858"/>
      <c r="H21" s="858"/>
      <c r="I21" s="1733"/>
      <c r="J21" s="858"/>
      <c r="K21" s="858"/>
      <c r="L21" s="858"/>
      <c r="M21" s="858"/>
      <c r="N21" s="858"/>
      <c r="O21" s="858"/>
      <c r="P21" s="858"/>
      <c r="Q21" s="858"/>
      <c r="R21" s="858"/>
    </row>
    <row r="22" spans="1:29" x14ac:dyDescent="0.25">
      <c r="A22" s="859"/>
      <c r="B22" s="858"/>
      <c r="C22" s="858"/>
      <c r="D22" s="1736"/>
      <c r="E22" s="858"/>
      <c r="F22" s="858"/>
      <c r="G22" s="858"/>
      <c r="H22" s="858"/>
      <c r="I22" s="1733"/>
      <c r="J22" s="858"/>
      <c r="K22" s="858"/>
      <c r="L22" s="858"/>
      <c r="M22" s="858"/>
      <c r="N22" s="858"/>
      <c r="O22" s="858"/>
      <c r="P22" s="858"/>
      <c r="Q22" s="858"/>
      <c r="R22" s="858"/>
    </row>
    <row r="23" spans="1:29" x14ac:dyDescent="0.25">
      <c r="A23" s="859"/>
      <c r="B23" s="858"/>
      <c r="C23" s="858"/>
      <c r="D23" s="858"/>
      <c r="E23" s="858"/>
      <c r="F23" s="858"/>
      <c r="G23" s="858"/>
      <c r="H23" s="858"/>
      <c r="I23" s="1733"/>
      <c r="J23" s="858"/>
      <c r="K23" s="858"/>
      <c r="L23" s="858"/>
      <c r="M23" s="858"/>
      <c r="N23" s="858"/>
      <c r="O23" s="858"/>
      <c r="P23" s="858"/>
      <c r="Q23" s="858"/>
      <c r="R23" s="858"/>
    </row>
    <row r="24" spans="1:29" x14ac:dyDescent="0.25">
      <c r="A24" s="858"/>
      <c r="B24" s="858"/>
      <c r="C24" s="858"/>
      <c r="D24" s="1736"/>
      <c r="E24" s="858"/>
      <c r="F24" s="858"/>
      <c r="G24" s="858"/>
      <c r="H24" s="858"/>
      <c r="I24" s="1733"/>
      <c r="J24" s="858"/>
      <c r="K24" s="858"/>
      <c r="L24" s="858"/>
      <c r="M24" s="858"/>
      <c r="N24" s="858"/>
      <c r="O24" s="1735"/>
      <c r="P24" s="858"/>
      <c r="Q24" s="1735"/>
      <c r="R24" s="858"/>
    </row>
    <row r="25" spans="1:29" x14ac:dyDescent="0.25">
      <c r="A25" s="858"/>
      <c r="B25" s="858"/>
      <c r="C25" s="858"/>
      <c r="D25" s="1736"/>
      <c r="E25" s="858"/>
      <c r="F25" s="858"/>
      <c r="G25" s="858"/>
      <c r="H25" s="858"/>
      <c r="I25" s="1733"/>
      <c r="J25" s="858"/>
      <c r="K25" s="858"/>
      <c r="L25" s="858"/>
      <c r="M25" s="858"/>
      <c r="N25" s="858"/>
      <c r="O25" s="1735"/>
      <c r="P25" s="858"/>
      <c r="Q25" s="1735"/>
      <c r="R25" s="858"/>
    </row>
    <row r="26" spans="1:29" x14ac:dyDescent="0.25">
      <c r="A26" s="858"/>
      <c r="B26" s="858"/>
      <c r="C26" s="858"/>
      <c r="D26" s="1736"/>
      <c r="E26" s="858"/>
      <c r="F26" s="858"/>
      <c r="G26" s="858"/>
      <c r="H26" s="858"/>
      <c r="I26" s="1733"/>
      <c r="J26" s="858"/>
      <c r="K26" s="858"/>
      <c r="L26" s="858"/>
      <c r="M26" s="858"/>
      <c r="N26" s="858"/>
      <c r="O26" s="1735"/>
      <c r="P26" s="858"/>
      <c r="Q26" s="1735"/>
      <c r="R26" s="858"/>
    </row>
    <row r="27" spans="1:29" x14ac:dyDescent="0.25">
      <c r="A27" s="858"/>
      <c r="B27" s="858"/>
      <c r="C27" s="858"/>
      <c r="D27" s="858"/>
      <c r="E27" s="858"/>
      <c r="F27" s="858"/>
      <c r="G27" s="858"/>
      <c r="H27" s="858"/>
      <c r="I27" s="1733"/>
      <c r="J27" s="858"/>
      <c r="K27" s="858"/>
      <c r="L27" s="858"/>
      <c r="M27" s="858"/>
      <c r="N27" s="858"/>
      <c r="O27" s="858"/>
      <c r="P27" s="858"/>
      <c r="Q27" s="858"/>
      <c r="R27" s="858"/>
    </row>
    <row r="28" spans="1:29" x14ac:dyDescent="0.25">
      <c r="A28" s="858"/>
      <c r="B28" s="858"/>
      <c r="C28" s="858"/>
      <c r="D28" s="858"/>
      <c r="E28" s="858"/>
      <c r="F28" s="858"/>
      <c r="G28" s="858"/>
      <c r="H28" s="858"/>
      <c r="I28" s="1733"/>
      <c r="J28" s="858"/>
      <c r="K28" s="858"/>
      <c r="L28" s="858"/>
      <c r="M28" s="858"/>
      <c r="N28" s="2546"/>
      <c r="O28" s="2546"/>
      <c r="P28" s="2547"/>
      <c r="Q28" s="2547"/>
      <c r="R28" s="858"/>
    </row>
    <row r="29" spans="1:29" x14ac:dyDescent="0.25">
      <c r="A29" s="859"/>
      <c r="B29" s="858"/>
      <c r="C29" s="858"/>
      <c r="D29" s="858"/>
      <c r="E29" s="858"/>
      <c r="F29" s="858"/>
      <c r="G29" s="858"/>
      <c r="H29" s="858"/>
      <c r="I29" s="1733"/>
      <c r="J29" s="858"/>
      <c r="K29" s="858"/>
      <c r="L29" s="858"/>
      <c r="M29" s="858"/>
      <c r="N29" s="858"/>
      <c r="O29" s="858"/>
      <c r="P29" s="858"/>
      <c r="Q29" s="858"/>
      <c r="R29" s="858"/>
    </row>
    <row r="30" spans="1:29" x14ac:dyDescent="0.25">
      <c r="A30" s="859"/>
      <c r="B30" s="858"/>
      <c r="C30" s="858"/>
      <c r="D30" s="858"/>
      <c r="E30" s="858"/>
      <c r="F30" s="858"/>
      <c r="G30" s="858"/>
      <c r="H30" s="858"/>
      <c r="I30" s="1733"/>
      <c r="J30" s="858"/>
      <c r="K30" s="858"/>
      <c r="L30" s="858"/>
      <c r="M30" s="858"/>
      <c r="N30" s="858"/>
      <c r="O30" s="858"/>
      <c r="P30" s="858"/>
      <c r="Q30" s="858"/>
      <c r="R30" s="858"/>
    </row>
    <row r="31" spans="1:29" x14ac:dyDescent="0.25">
      <c r="A31" s="859"/>
      <c r="B31" s="858"/>
      <c r="C31" s="858"/>
      <c r="D31" s="1735"/>
      <c r="E31" s="858"/>
      <c r="F31" s="858"/>
      <c r="G31" s="858"/>
      <c r="H31" s="858"/>
      <c r="I31" s="1733"/>
      <c r="J31" s="858"/>
      <c r="K31" s="858"/>
      <c r="L31" s="858"/>
      <c r="M31" s="858"/>
      <c r="N31" s="858"/>
      <c r="O31" s="858"/>
      <c r="P31" s="858"/>
      <c r="Q31" s="858"/>
      <c r="R31" s="858"/>
    </row>
    <row r="32" spans="1:29" x14ac:dyDescent="0.25">
      <c r="A32" s="859"/>
      <c r="B32" s="858"/>
      <c r="C32" s="858"/>
      <c r="D32" s="858"/>
      <c r="E32" s="858"/>
      <c r="F32" s="858"/>
      <c r="G32" s="858"/>
      <c r="H32" s="858"/>
      <c r="I32" s="1733"/>
      <c r="J32" s="858"/>
      <c r="K32" s="858"/>
      <c r="L32" s="858"/>
      <c r="M32" s="858"/>
      <c r="N32" s="858"/>
      <c r="O32" s="858"/>
      <c r="P32" s="858"/>
      <c r="Q32" s="858"/>
      <c r="R32" s="858"/>
    </row>
    <row r="33" spans="1:18" x14ac:dyDescent="0.25">
      <c r="A33" s="859"/>
      <c r="B33" s="858"/>
      <c r="C33" s="858"/>
      <c r="D33" s="858"/>
      <c r="E33" s="858"/>
      <c r="F33" s="858"/>
      <c r="G33" s="858"/>
      <c r="H33" s="858"/>
      <c r="I33" s="1733"/>
      <c r="J33" s="858"/>
      <c r="K33" s="858"/>
      <c r="L33" s="858"/>
      <c r="M33" s="858"/>
      <c r="N33" s="858"/>
      <c r="O33" s="858"/>
      <c r="P33" s="858"/>
      <c r="Q33" s="858"/>
      <c r="R33" s="858"/>
    </row>
    <row r="34" spans="1:18" x14ac:dyDescent="0.25">
      <c r="A34" s="859"/>
      <c r="B34" s="859"/>
      <c r="C34" s="859"/>
      <c r="D34" s="859"/>
      <c r="E34" s="859"/>
      <c r="F34" s="859"/>
      <c r="G34" s="859"/>
      <c r="H34" s="859"/>
      <c r="I34" s="1737"/>
      <c r="J34" s="859"/>
      <c r="K34" s="859"/>
      <c r="L34" s="859"/>
      <c r="M34" s="859"/>
      <c r="N34" s="859"/>
      <c r="O34" s="859"/>
      <c r="P34" s="859"/>
      <c r="Q34" s="859"/>
      <c r="R34" s="859"/>
    </row>
    <row r="35" spans="1:18" x14ac:dyDescent="0.25">
      <c r="A35" s="859"/>
      <c r="B35" s="859"/>
      <c r="C35" s="859"/>
      <c r="D35" s="859"/>
      <c r="E35" s="859"/>
      <c r="F35" s="859"/>
      <c r="G35" s="859"/>
      <c r="H35" s="859"/>
      <c r="I35" s="1737"/>
      <c r="J35" s="859"/>
      <c r="K35" s="859"/>
      <c r="L35" s="859"/>
      <c r="M35" s="859"/>
      <c r="N35" s="859"/>
      <c r="O35" s="859"/>
      <c r="P35" s="859"/>
      <c r="Q35" s="859"/>
      <c r="R35" s="859"/>
    </row>
    <row r="36" spans="1:18" x14ac:dyDescent="0.25">
      <c r="A36" s="859"/>
      <c r="B36" s="859"/>
      <c r="C36" s="859"/>
      <c r="D36" s="859"/>
      <c r="E36" s="859"/>
      <c r="F36" s="859"/>
      <c r="G36" s="859"/>
      <c r="H36" s="859"/>
      <c r="I36" s="1737"/>
      <c r="J36" s="859"/>
      <c r="K36" s="859"/>
      <c r="L36" s="859"/>
      <c r="M36" s="859"/>
      <c r="N36" s="859"/>
      <c r="O36" s="859"/>
      <c r="P36" s="859"/>
      <c r="Q36" s="859"/>
      <c r="R36" s="859"/>
    </row>
    <row r="37" spans="1:18" x14ac:dyDescent="0.25">
      <c r="A37" s="859"/>
      <c r="B37" s="859"/>
      <c r="C37" s="859"/>
      <c r="D37" s="859"/>
      <c r="E37" s="859"/>
      <c r="F37" s="859"/>
      <c r="G37" s="859"/>
      <c r="H37" s="859"/>
      <c r="I37" s="1737"/>
      <c r="J37" s="859"/>
      <c r="K37" s="859"/>
      <c r="L37" s="859"/>
      <c r="M37" s="859"/>
      <c r="N37" s="859"/>
      <c r="O37" s="859"/>
      <c r="P37" s="859"/>
      <c r="Q37" s="859"/>
      <c r="R37" s="859"/>
    </row>
  </sheetData>
  <mergeCells count="20">
    <mergeCell ref="N28:O28"/>
    <mergeCell ref="P28:Q28"/>
    <mergeCell ref="A14:B14"/>
    <mergeCell ref="J3:J5"/>
    <mergeCell ref="K3:K5"/>
    <mergeCell ref="L3:M4"/>
    <mergeCell ref="F3:G4"/>
    <mergeCell ref="E3:E5"/>
    <mergeCell ref="P3:Q4"/>
    <mergeCell ref="H3:I4"/>
    <mergeCell ref="U12:V12"/>
    <mergeCell ref="X12:Y12"/>
    <mergeCell ref="B16:Q16"/>
    <mergeCell ref="N3:O4"/>
    <mergeCell ref="A1:P1"/>
    <mergeCell ref="A2:P2"/>
    <mergeCell ref="A3:A5"/>
    <mergeCell ref="B3:B5"/>
    <mergeCell ref="C3:C5"/>
    <mergeCell ref="D3:D5"/>
  </mergeCells>
  <phoneticPr fontId="20" type="noConversion"/>
  <pageMargins left="0.66" right="0.26" top="0.48" bottom="0.32" header="0.5" footer="0.2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9"/>
  <sheetViews>
    <sheetView zoomScale="80" zoomScaleNormal="80" workbookViewId="0">
      <selection activeCell="H4" sqref="H4:H5"/>
    </sheetView>
  </sheetViews>
  <sheetFormatPr defaultRowHeight="15" x14ac:dyDescent="0.2"/>
  <cols>
    <col min="1" max="1" width="3.25" style="395" customWidth="1"/>
    <col min="2" max="2" width="19.5" style="395" customWidth="1"/>
    <col min="3" max="3" width="10.5" style="204" customWidth="1"/>
    <col min="4" max="5" width="9" style="23" customWidth="1"/>
    <col min="6" max="6" width="7.5" style="23" customWidth="1"/>
    <col min="7" max="7" width="6.75" style="23" customWidth="1"/>
    <col min="8" max="8" width="8.875" style="23" customWidth="1"/>
    <col min="9" max="9" width="6" style="23" customWidth="1"/>
    <col min="10" max="11" width="5.5" style="23" customWidth="1"/>
    <col min="12" max="12" width="9" style="23" customWidth="1"/>
    <col min="13" max="13" width="8.5" style="23" customWidth="1"/>
    <col min="14" max="14" width="8" style="23" customWidth="1"/>
    <col min="15" max="15" width="7" style="23" customWidth="1"/>
    <col min="16" max="16" width="7.625" style="23" customWidth="1"/>
  </cols>
  <sheetData>
    <row r="1" spans="1:17" ht="29.25" customHeight="1" x14ac:dyDescent="0.2">
      <c r="A1" s="2557" t="s">
        <v>797</v>
      </c>
      <c r="B1" s="2557"/>
      <c r="C1" s="2557"/>
      <c r="D1" s="2557"/>
      <c r="E1" s="2557"/>
      <c r="F1" s="2557"/>
      <c r="G1" s="2557"/>
      <c r="H1" s="2557"/>
      <c r="I1" s="2557"/>
      <c r="J1" s="2557"/>
      <c r="K1" s="2557"/>
      <c r="L1" s="2557"/>
      <c r="M1" s="2557"/>
      <c r="N1" s="2557"/>
      <c r="O1" s="2557"/>
      <c r="P1" s="2557"/>
    </row>
    <row r="2" spans="1:17" x14ac:dyDescent="0.2">
      <c r="A2" s="565"/>
      <c r="B2" s="565"/>
      <c r="C2" s="677"/>
      <c r="D2" s="940"/>
      <c r="E2" s="940"/>
      <c r="F2" s="940"/>
      <c r="G2" s="940"/>
      <c r="H2" s="940"/>
      <c r="I2" s="940"/>
      <c r="J2" s="940"/>
      <c r="K2" s="940"/>
      <c r="L2" s="940"/>
      <c r="M2" s="940"/>
      <c r="N2" s="940"/>
      <c r="O2" s="940"/>
      <c r="P2" s="940"/>
    </row>
    <row r="3" spans="1:17" s="395" customFormat="1" ht="31.5" customHeight="1" x14ac:dyDescent="0.2">
      <c r="A3" s="2392" t="s">
        <v>14</v>
      </c>
      <c r="B3" s="2559" t="s">
        <v>259</v>
      </c>
      <c r="C3" s="2567" t="s">
        <v>515</v>
      </c>
      <c r="D3" s="2380" t="s">
        <v>482</v>
      </c>
      <c r="E3" s="2381"/>
      <c r="F3" s="2381"/>
      <c r="G3" s="2381"/>
      <c r="H3" s="2381"/>
      <c r="I3" s="2381"/>
      <c r="J3" s="2381"/>
      <c r="K3" s="2381"/>
      <c r="L3" s="2382"/>
      <c r="M3" s="2380" t="s">
        <v>516</v>
      </c>
      <c r="N3" s="2381"/>
      <c r="O3" s="2381"/>
      <c r="P3" s="2382"/>
    </row>
    <row r="4" spans="1:17" s="395" customFormat="1" ht="35.25" customHeight="1" x14ac:dyDescent="0.2">
      <c r="A4" s="2558"/>
      <c r="B4" s="2560"/>
      <c r="C4" s="2568"/>
      <c r="D4" s="2553" t="s">
        <v>462</v>
      </c>
      <c r="E4" s="2380" t="s">
        <v>463</v>
      </c>
      <c r="F4" s="2381"/>
      <c r="G4" s="2382"/>
      <c r="H4" s="2553" t="s">
        <v>672</v>
      </c>
      <c r="I4" s="2380" t="s">
        <v>731</v>
      </c>
      <c r="J4" s="2381"/>
      <c r="K4" s="2382"/>
      <c r="L4" s="2553" t="s">
        <v>466</v>
      </c>
      <c r="M4" s="2562" t="s">
        <v>517</v>
      </c>
      <c r="N4" s="2563"/>
      <c r="O4" s="2564"/>
      <c r="P4" s="2565" t="s">
        <v>521</v>
      </c>
    </row>
    <row r="5" spans="1:17" s="395" customFormat="1" ht="62.25" customHeight="1" x14ac:dyDescent="0.2">
      <c r="A5" s="2393"/>
      <c r="B5" s="2561"/>
      <c r="C5" s="2569"/>
      <c r="D5" s="2554"/>
      <c r="E5" s="1197" t="s">
        <v>675</v>
      </c>
      <c r="F5" s="1199" t="s">
        <v>674</v>
      </c>
      <c r="G5" s="1199" t="s">
        <v>673</v>
      </c>
      <c r="H5" s="2554"/>
      <c r="I5" s="969" t="s">
        <v>421</v>
      </c>
      <c r="J5" s="969" t="s">
        <v>464</v>
      </c>
      <c r="K5" s="969" t="s">
        <v>465</v>
      </c>
      <c r="L5" s="2554"/>
      <c r="M5" s="951" t="s">
        <v>518</v>
      </c>
      <c r="N5" s="951" t="s">
        <v>519</v>
      </c>
      <c r="O5" s="951" t="s">
        <v>520</v>
      </c>
      <c r="P5" s="2566"/>
    </row>
    <row r="6" spans="1:17" ht="29.25" customHeight="1" x14ac:dyDescent="0.2">
      <c r="A6" s="430">
        <v>1</v>
      </c>
      <c r="B6" s="680" t="s">
        <v>92</v>
      </c>
      <c r="C6" s="434">
        <v>6393</v>
      </c>
      <c r="D6" s="672">
        <v>200</v>
      </c>
      <c r="E6" s="672">
        <v>485</v>
      </c>
      <c r="F6" s="941">
        <v>192</v>
      </c>
      <c r="G6" s="941">
        <v>1</v>
      </c>
      <c r="H6" s="672">
        <v>204</v>
      </c>
      <c r="I6" s="942">
        <f t="shared" ref="I6:I12" si="0">J6+K6</f>
        <v>1</v>
      </c>
      <c r="J6" s="943">
        <v>0</v>
      </c>
      <c r="K6" s="679">
        <v>1</v>
      </c>
      <c r="L6" s="679">
        <v>180</v>
      </c>
      <c r="M6" s="679">
        <v>10</v>
      </c>
      <c r="N6" s="679">
        <v>13</v>
      </c>
      <c r="O6" s="943">
        <v>0</v>
      </c>
      <c r="P6" s="949"/>
      <c r="Q6" s="589"/>
    </row>
    <row r="7" spans="1:17" ht="29.25" customHeight="1" x14ac:dyDescent="0.2">
      <c r="A7" s="431">
        <v>2</v>
      </c>
      <c r="B7" s="680" t="s">
        <v>147</v>
      </c>
      <c r="C7" s="434">
        <v>4693</v>
      </c>
      <c r="D7" s="672">
        <v>88</v>
      </c>
      <c r="E7" s="672">
        <v>139</v>
      </c>
      <c r="F7" s="672">
        <v>79</v>
      </c>
      <c r="G7" s="672">
        <v>0</v>
      </c>
      <c r="H7" s="672">
        <v>100</v>
      </c>
      <c r="I7" s="942">
        <f t="shared" si="0"/>
        <v>0</v>
      </c>
      <c r="J7" s="941">
        <v>0</v>
      </c>
      <c r="K7" s="941">
        <v>0</v>
      </c>
      <c r="L7" s="1461">
        <v>78</v>
      </c>
      <c r="M7" s="1461">
        <v>10</v>
      </c>
      <c r="N7" s="1461">
        <v>5</v>
      </c>
      <c r="O7" s="943">
        <v>0</v>
      </c>
      <c r="P7" s="943">
        <v>0</v>
      </c>
      <c r="Q7" s="589"/>
    </row>
    <row r="8" spans="1:17" ht="29.25" customHeight="1" x14ac:dyDescent="0.2">
      <c r="A8" s="431">
        <v>3</v>
      </c>
      <c r="B8" s="681" t="s">
        <v>210</v>
      </c>
      <c r="C8" s="434">
        <v>18286</v>
      </c>
      <c r="D8" s="673">
        <v>134</v>
      </c>
      <c r="E8" s="672">
        <v>386</v>
      </c>
      <c r="F8" s="673">
        <v>149</v>
      </c>
      <c r="G8" s="673">
        <v>10</v>
      </c>
      <c r="H8" s="672">
        <v>261</v>
      </c>
      <c r="I8" s="942">
        <f t="shared" si="0"/>
        <v>1</v>
      </c>
      <c r="J8" s="944">
        <v>0</v>
      </c>
      <c r="K8" s="679">
        <v>1</v>
      </c>
      <c r="L8" s="1461">
        <v>265</v>
      </c>
      <c r="M8" s="1461">
        <v>25</v>
      </c>
      <c r="N8" s="1461">
        <v>10</v>
      </c>
      <c r="O8" s="943">
        <v>0</v>
      </c>
      <c r="P8" s="943">
        <v>0</v>
      </c>
      <c r="Q8" s="589"/>
    </row>
    <row r="9" spans="1:17" ht="29.25" customHeight="1" x14ac:dyDescent="0.2">
      <c r="A9" s="431">
        <v>4</v>
      </c>
      <c r="B9" s="681" t="s">
        <v>99</v>
      </c>
      <c r="C9" s="434">
        <v>11078</v>
      </c>
      <c r="D9" s="673">
        <v>234</v>
      </c>
      <c r="E9" s="672">
        <v>200</v>
      </c>
      <c r="F9" s="673">
        <v>153</v>
      </c>
      <c r="G9" s="673">
        <v>3</v>
      </c>
      <c r="H9" s="672">
        <v>122</v>
      </c>
      <c r="I9" s="942">
        <f t="shared" si="0"/>
        <v>1</v>
      </c>
      <c r="J9" s="944">
        <v>0</v>
      </c>
      <c r="K9" s="679">
        <v>1</v>
      </c>
      <c r="L9" s="1461">
        <v>120</v>
      </c>
      <c r="M9" s="1461">
        <v>10</v>
      </c>
      <c r="N9" s="1461">
        <v>8</v>
      </c>
      <c r="O9" s="943">
        <v>0</v>
      </c>
      <c r="P9" s="943">
        <v>0</v>
      </c>
      <c r="Q9" s="589"/>
    </row>
    <row r="10" spans="1:17" ht="29.25" customHeight="1" x14ac:dyDescent="0.2">
      <c r="A10" s="431">
        <v>5</v>
      </c>
      <c r="B10" s="681" t="s">
        <v>95</v>
      </c>
      <c r="C10" s="434">
        <v>24079</v>
      </c>
      <c r="D10" s="673">
        <v>382</v>
      </c>
      <c r="E10" s="672">
        <v>176</v>
      </c>
      <c r="F10" s="673">
        <v>161</v>
      </c>
      <c r="G10" s="673">
        <v>1</v>
      </c>
      <c r="H10" s="672">
        <v>292</v>
      </c>
      <c r="I10" s="942">
        <f t="shared" si="0"/>
        <v>11</v>
      </c>
      <c r="J10" s="944">
        <v>0</v>
      </c>
      <c r="K10" s="679">
        <v>11</v>
      </c>
      <c r="L10" s="1461">
        <v>1800</v>
      </c>
      <c r="M10" s="1461">
        <v>20</v>
      </c>
      <c r="N10" s="1461">
        <v>25</v>
      </c>
      <c r="O10" s="943">
        <v>0</v>
      </c>
      <c r="P10" s="943">
        <v>0</v>
      </c>
      <c r="Q10" s="589"/>
    </row>
    <row r="11" spans="1:17" ht="29.25" customHeight="1" x14ac:dyDescent="0.2">
      <c r="A11" s="431">
        <v>6</v>
      </c>
      <c r="B11" s="681" t="s">
        <v>96</v>
      </c>
      <c r="C11" s="434">
        <v>25995</v>
      </c>
      <c r="D11" s="673">
        <v>291</v>
      </c>
      <c r="E11" s="672">
        <v>100</v>
      </c>
      <c r="F11" s="673">
        <v>45</v>
      </c>
      <c r="G11" s="673">
        <v>7</v>
      </c>
      <c r="H11" s="672">
        <v>290</v>
      </c>
      <c r="I11" s="942">
        <f t="shared" si="0"/>
        <v>6</v>
      </c>
      <c r="J11" s="944">
        <v>0</v>
      </c>
      <c r="K11" s="679">
        <v>6</v>
      </c>
      <c r="L11" s="1461">
        <v>3780</v>
      </c>
      <c r="M11" s="1461">
        <v>20</v>
      </c>
      <c r="N11" s="943">
        <v>0</v>
      </c>
      <c r="O11" s="943">
        <v>0</v>
      </c>
      <c r="P11" s="943">
        <v>0</v>
      </c>
      <c r="Q11" s="589"/>
    </row>
    <row r="12" spans="1:17" ht="29.25" customHeight="1" x14ac:dyDescent="0.2">
      <c r="A12" s="431">
        <v>7</v>
      </c>
      <c r="B12" s="681" t="s">
        <v>103</v>
      </c>
      <c r="C12" s="434">
        <v>13590</v>
      </c>
      <c r="D12" s="673">
        <v>247</v>
      </c>
      <c r="E12" s="672">
        <v>321</v>
      </c>
      <c r="F12" s="435">
        <v>121</v>
      </c>
      <c r="G12" s="673">
        <v>1</v>
      </c>
      <c r="H12" s="672">
        <v>408</v>
      </c>
      <c r="I12" s="942">
        <f t="shared" si="0"/>
        <v>5</v>
      </c>
      <c r="J12" s="944">
        <v>0</v>
      </c>
      <c r="K12" s="679">
        <v>5</v>
      </c>
      <c r="L12" s="1461">
        <v>1651</v>
      </c>
      <c r="M12" s="1461">
        <v>10</v>
      </c>
      <c r="N12" s="943">
        <v>0</v>
      </c>
      <c r="O12" s="943">
        <v>0</v>
      </c>
      <c r="P12" s="943">
        <v>0</v>
      </c>
      <c r="Q12" s="589"/>
    </row>
    <row r="13" spans="1:17" ht="29.25" customHeight="1" x14ac:dyDescent="0.2">
      <c r="A13" s="431">
        <v>8</v>
      </c>
      <c r="B13" s="681" t="s">
        <v>477</v>
      </c>
      <c r="C13" s="434">
        <v>0</v>
      </c>
      <c r="D13" s="673">
        <v>0</v>
      </c>
      <c r="E13" s="941">
        <v>0</v>
      </c>
      <c r="F13" s="941">
        <v>0</v>
      </c>
      <c r="G13" s="672">
        <v>0</v>
      </c>
      <c r="H13" s="672">
        <v>0</v>
      </c>
      <c r="I13" s="945">
        <f>K13</f>
        <v>0</v>
      </c>
      <c r="J13" s="941">
        <v>0</v>
      </c>
      <c r="K13" s="429">
        <v>0</v>
      </c>
      <c r="L13" s="943">
        <v>0</v>
      </c>
      <c r="M13" s="1461">
        <v>236</v>
      </c>
      <c r="N13" s="1461">
        <v>46</v>
      </c>
      <c r="O13" s="943">
        <v>0</v>
      </c>
      <c r="P13" s="943">
        <v>0</v>
      </c>
      <c r="Q13" s="589"/>
    </row>
    <row r="14" spans="1:17" ht="29.25" customHeight="1" x14ac:dyDescent="0.2">
      <c r="A14" s="682">
        <v>9</v>
      </c>
      <c r="B14" s="683" t="s">
        <v>260</v>
      </c>
      <c r="C14" s="676">
        <f>SUM(D14:I14)</f>
        <v>0</v>
      </c>
      <c r="D14" s="676">
        <f t="shared" ref="D14:O14" si="1">SUM(E14:J14)</f>
        <v>0</v>
      </c>
      <c r="E14" s="676">
        <f t="shared" si="1"/>
        <v>0</v>
      </c>
      <c r="F14" s="676">
        <f t="shared" si="1"/>
        <v>0</v>
      </c>
      <c r="G14" s="676">
        <f t="shared" si="1"/>
        <v>0</v>
      </c>
      <c r="H14" s="676">
        <f t="shared" si="1"/>
        <v>0</v>
      </c>
      <c r="I14" s="676">
        <f t="shared" si="1"/>
        <v>0</v>
      </c>
      <c r="J14" s="676">
        <f t="shared" si="1"/>
        <v>0</v>
      </c>
      <c r="K14" s="676">
        <f t="shared" si="1"/>
        <v>0</v>
      </c>
      <c r="L14" s="676">
        <f t="shared" si="1"/>
        <v>0</v>
      </c>
      <c r="M14" s="676">
        <f t="shared" si="1"/>
        <v>0</v>
      </c>
      <c r="N14" s="676">
        <f t="shared" si="1"/>
        <v>0</v>
      </c>
      <c r="O14" s="676">
        <f t="shared" si="1"/>
        <v>0</v>
      </c>
      <c r="P14" s="943">
        <v>0</v>
      </c>
      <c r="Q14" s="589"/>
    </row>
    <row r="15" spans="1:17" ht="31.5" customHeight="1" x14ac:dyDescent="0.2">
      <c r="A15" s="2555" t="s">
        <v>220</v>
      </c>
      <c r="B15" s="2556"/>
      <c r="C15" s="686">
        <f t="shared" ref="C15:H15" si="2">SUM(C6:C14)</f>
        <v>104114</v>
      </c>
      <c r="D15" s="675">
        <f t="shared" si="2"/>
        <v>1576</v>
      </c>
      <c r="E15" s="686">
        <f t="shared" si="2"/>
        <v>1807</v>
      </c>
      <c r="F15" s="675">
        <f t="shared" si="2"/>
        <v>900</v>
      </c>
      <c r="G15" s="675">
        <f t="shared" si="2"/>
        <v>23</v>
      </c>
      <c r="H15" s="675">
        <f t="shared" si="2"/>
        <v>1677</v>
      </c>
      <c r="I15" s="950">
        <f t="shared" ref="I15:N15" si="3">SUM(I6:I14)</f>
        <v>25</v>
      </c>
      <c r="J15" s="675">
        <f t="shared" si="3"/>
        <v>0</v>
      </c>
      <c r="K15" s="950">
        <f t="shared" si="3"/>
        <v>25</v>
      </c>
      <c r="L15" s="946">
        <f t="shared" si="3"/>
        <v>7874</v>
      </c>
      <c r="M15" s="675">
        <f t="shared" si="3"/>
        <v>341</v>
      </c>
      <c r="N15" s="675">
        <f t="shared" si="3"/>
        <v>107</v>
      </c>
      <c r="O15" s="428">
        <f>SUM(O6:O14)</f>
        <v>0</v>
      </c>
      <c r="P15" s="947">
        <f>SUM(P6:P14)</f>
        <v>0</v>
      </c>
      <c r="Q15" s="674"/>
    </row>
    <row r="16" spans="1:17" ht="15.75" x14ac:dyDescent="0.25">
      <c r="A16" s="684"/>
      <c r="B16" s="685"/>
      <c r="C16" s="678"/>
      <c r="D16" s="432"/>
      <c r="E16" s="432"/>
      <c r="F16" s="948"/>
      <c r="G16" s="433"/>
      <c r="H16" s="433"/>
      <c r="I16" s="433"/>
      <c r="J16" s="433"/>
      <c r="K16" s="433"/>
      <c r="L16" s="433"/>
      <c r="M16" s="433"/>
      <c r="N16" s="433"/>
      <c r="O16" s="433"/>
      <c r="P16" s="433"/>
    </row>
    <row r="17" spans="1:16" ht="15.75" x14ac:dyDescent="0.25">
      <c r="A17" s="2551" t="s">
        <v>796</v>
      </c>
      <c r="B17" s="2552"/>
      <c r="C17" s="2552"/>
      <c r="D17" s="2552"/>
      <c r="E17" s="2552"/>
      <c r="F17" s="2552"/>
      <c r="G17" s="2552"/>
      <c r="H17" s="2552"/>
      <c r="I17" s="2552"/>
      <c r="J17" s="2552"/>
      <c r="K17" s="2552"/>
      <c r="L17" s="2552"/>
      <c r="M17" s="2552"/>
      <c r="N17" s="2552"/>
      <c r="O17" s="2552"/>
      <c r="P17" s="2552"/>
    </row>
    <row r="19" spans="1:16" x14ac:dyDescent="0.2">
      <c r="M19" s="1462">
        <f>M15+N15</f>
        <v>448</v>
      </c>
    </row>
  </sheetData>
  <mergeCells count="15">
    <mergeCell ref="A17:P17"/>
    <mergeCell ref="L4:L5"/>
    <mergeCell ref="M3:P3"/>
    <mergeCell ref="A15:B15"/>
    <mergeCell ref="A1:P1"/>
    <mergeCell ref="A3:A5"/>
    <mergeCell ref="B3:B5"/>
    <mergeCell ref="D3:L3"/>
    <mergeCell ref="M4:O4"/>
    <mergeCell ref="P4:P5"/>
    <mergeCell ref="C3:C5"/>
    <mergeCell ref="D4:D5"/>
    <mergeCell ref="E4:G4"/>
    <mergeCell ref="H4:H5"/>
    <mergeCell ref="I4:K4"/>
  </mergeCells>
  <phoneticPr fontId="20" type="noConversion"/>
  <pageMargins left="0.45" right="0.2" top="0.56999999999999995" bottom="0.75" header="0.3" footer="0.5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2"/>
  <sheetViews>
    <sheetView zoomScale="80" zoomScaleNormal="80" workbookViewId="0">
      <selection activeCell="Z17" sqref="Z17"/>
    </sheetView>
  </sheetViews>
  <sheetFormatPr defaultRowHeight="15" x14ac:dyDescent="0.2"/>
  <cols>
    <col min="1" max="1" width="4.25" customWidth="1"/>
    <col min="2" max="2" width="23.125" customWidth="1"/>
    <col min="3" max="4" width="7.75" customWidth="1"/>
    <col min="5" max="14" width="7.25" customWidth="1"/>
  </cols>
  <sheetData>
    <row r="1" spans="1:14" ht="51.75" customHeight="1" x14ac:dyDescent="0.3">
      <c r="A1" s="2481" t="s">
        <v>920</v>
      </c>
      <c r="B1" s="2481"/>
      <c r="C1" s="2481"/>
      <c r="D1" s="2481"/>
      <c r="E1" s="2481"/>
      <c r="F1" s="2481"/>
      <c r="G1" s="2481"/>
      <c r="H1" s="2481"/>
      <c r="I1" s="2481"/>
      <c r="J1" s="2481"/>
      <c r="K1" s="2481"/>
      <c r="L1" s="2481"/>
      <c r="M1" s="2481"/>
      <c r="N1" s="2481"/>
    </row>
    <row r="2" spans="1:14" ht="27.75" customHeight="1" x14ac:dyDescent="0.25">
      <c r="A2" s="2572"/>
      <c r="B2" s="2572"/>
      <c r="C2" s="2572"/>
      <c r="D2" s="2572"/>
      <c r="E2" s="2572"/>
      <c r="F2" s="2572"/>
      <c r="G2" s="2572"/>
      <c r="H2" s="2572"/>
      <c r="I2" s="2572"/>
      <c r="J2" s="2572"/>
      <c r="K2" s="2572"/>
      <c r="L2" s="2572"/>
      <c r="M2" s="2572"/>
      <c r="N2" s="2572"/>
    </row>
    <row r="3" spans="1:14" ht="28.5" customHeight="1" x14ac:dyDescent="0.2">
      <c r="A3" s="2404" t="s">
        <v>14</v>
      </c>
      <c r="B3" s="2240" t="s">
        <v>261</v>
      </c>
      <c r="C3" s="2209" t="s">
        <v>421</v>
      </c>
      <c r="D3" s="2210"/>
      <c r="E3" s="2573" t="s">
        <v>262</v>
      </c>
      <c r="F3" s="2574"/>
      <c r="G3" s="2573" t="s">
        <v>265</v>
      </c>
      <c r="H3" s="2574"/>
      <c r="I3" s="2573" t="s">
        <v>266</v>
      </c>
      <c r="J3" s="2574"/>
      <c r="K3" s="2573" t="s">
        <v>267</v>
      </c>
      <c r="L3" s="2574"/>
      <c r="M3" s="2573" t="s">
        <v>268</v>
      </c>
      <c r="N3" s="2574"/>
    </row>
    <row r="4" spans="1:14" ht="27.75" customHeight="1" x14ac:dyDescent="0.2">
      <c r="A4" s="2141"/>
      <c r="B4" s="2405"/>
      <c r="C4" s="313" t="s">
        <v>263</v>
      </c>
      <c r="D4" s="313" t="s">
        <v>264</v>
      </c>
      <c r="E4" s="313" t="s">
        <v>263</v>
      </c>
      <c r="F4" s="313" t="s">
        <v>264</v>
      </c>
      <c r="G4" s="313" t="s">
        <v>263</v>
      </c>
      <c r="H4" s="313" t="s">
        <v>264</v>
      </c>
      <c r="I4" s="313" t="s">
        <v>263</v>
      </c>
      <c r="J4" s="313" t="s">
        <v>264</v>
      </c>
      <c r="K4" s="313" t="s">
        <v>263</v>
      </c>
      <c r="L4" s="313" t="s">
        <v>264</v>
      </c>
      <c r="M4" s="313" t="s">
        <v>263</v>
      </c>
      <c r="N4" s="313" t="s">
        <v>264</v>
      </c>
    </row>
    <row r="5" spans="1:14" ht="27" customHeight="1" x14ac:dyDescent="0.3">
      <c r="A5" s="314">
        <v>1</v>
      </c>
      <c r="B5" s="315" t="s">
        <v>921</v>
      </c>
      <c r="C5" s="1134">
        <v>0</v>
      </c>
      <c r="D5" s="1134">
        <v>0</v>
      </c>
      <c r="E5" s="1134">
        <v>0</v>
      </c>
      <c r="F5" s="1134">
        <v>0</v>
      </c>
      <c r="G5" s="1134">
        <v>0</v>
      </c>
      <c r="H5" s="1134">
        <v>0</v>
      </c>
      <c r="I5" s="1134">
        <v>0</v>
      </c>
      <c r="J5" s="1134">
        <v>0</v>
      </c>
      <c r="K5" s="1134">
        <v>0</v>
      </c>
      <c r="L5" s="1134">
        <v>0</v>
      </c>
      <c r="M5" s="1134">
        <v>0</v>
      </c>
      <c r="N5" s="1134">
        <v>0</v>
      </c>
    </row>
    <row r="6" spans="1:14" ht="27" customHeight="1" x14ac:dyDescent="0.3">
      <c r="A6" s="316">
        <v>2</v>
      </c>
      <c r="B6" s="317" t="s">
        <v>103</v>
      </c>
      <c r="C6" s="1135">
        <v>0</v>
      </c>
      <c r="D6" s="1135">
        <v>0</v>
      </c>
      <c r="E6" s="1135">
        <v>0</v>
      </c>
      <c r="F6" s="1135">
        <v>0</v>
      </c>
      <c r="G6" s="1135">
        <v>0</v>
      </c>
      <c r="H6" s="1135">
        <v>0</v>
      </c>
      <c r="I6" s="1135">
        <v>0</v>
      </c>
      <c r="J6" s="1135">
        <v>0</v>
      </c>
      <c r="K6" s="1135">
        <v>0</v>
      </c>
      <c r="L6" s="1135">
        <v>0</v>
      </c>
      <c r="M6" s="1135">
        <v>0</v>
      </c>
      <c r="N6" s="1135">
        <v>0</v>
      </c>
    </row>
    <row r="7" spans="1:14" ht="27" customHeight="1" x14ac:dyDescent="0.3">
      <c r="A7" s="316">
        <v>3</v>
      </c>
      <c r="B7" s="317" t="s">
        <v>92</v>
      </c>
      <c r="C7" s="1135">
        <v>0</v>
      </c>
      <c r="D7" s="1135">
        <v>0</v>
      </c>
      <c r="E7" s="1135">
        <v>0</v>
      </c>
      <c r="F7" s="1135">
        <v>0</v>
      </c>
      <c r="G7" s="1135">
        <v>0</v>
      </c>
      <c r="H7" s="1135">
        <v>0</v>
      </c>
      <c r="I7" s="1135">
        <v>0</v>
      </c>
      <c r="J7" s="1135">
        <v>0</v>
      </c>
      <c r="K7" s="1135">
        <v>0</v>
      </c>
      <c r="L7" s="1135">
        <v>0</v>
      </c>
      <c r="M7" s="1135">
        <v>0</v>
      </c>
      <c r="N7" s="1135">
        <v>0</v>
      </c>
    </row>
    <row r="8" spans="1:14" ht="27" customHeight="1" x14ac:dyDescent="0.3">
      <c r="A8" s="316">
        <v>4</v>
      </c>
      <c r="B8" s="317" t="s">
        <v>147</v>
      </c>
      <c r="C8" s="1135">
        <v>0</v>
      </c>
      <c r="D8" s="1135">
        <v>0</v>
      </c>
      <c r="E8" s="1135">
        <v>0</v>
      </c>
      <c r="F8" s="1135">
        <v>0</v>
      </c>
      <c r="G8" s="1135">
        <v>0</v>
      </c>
      <c r="H8" s="1135">
        <v>0</v>
      </c>
      <c r="I8" s="1135">
        <v>0</v>
      </c>
      <c r="J8" s="1135">
        <v>0</v>
      </c>
      <c r="K8" s="1135">
        <v>0</v>
      </c>
      <c r="L8" s="1135">
        <v>0</v>
      </c>
      <c r="M8" s="1135">
        <v>0</v>
      </c>
      <c r="N8" s="1135">
        <v>0</v>
      </c>
    </row>
    <row r="9" spans="1:14" ht="27" customHeight="1" x14ac:dyDescent="0.3">
      <c r="A9" s="316">
        <v>5</v>
      </c>
      <c r="B9" s="317" t="s">
        <v>210</v>
      </c>
      <c r="C9" s="1135">
        <v>0</v>
      </c>
      <c r="D9" s="1135">
        <v>0</v>
      </c>
      <c r="E9" s="1135">
        <v>0</v>
      </c>
      <c r="F9" s="1135">
        <v>0</v>
      </c>
      <c r="G9" s="1135">
        <v>0</v>
      </c>
      <c r="H9" s="1135">
        <v>0</v>
      </c>
      <c r="I9" s="1135">
        <v>0</v>
      </c>
      <c r="J9" s="1135">
        <v>0</v>
      </c>
      <c r="K9" s="1135">
        <v>0</v>
      </c>
      <c r="L9" s="1135">
        <v>0</v>
      </c>
      <c r="M9" s="1135">
        <v>0</v>
      </c>
      <c r="N9" s="1135">
        <v>0</v>
      </c>
    </row>
    <row r="10" spans="1:14" ht="27" customHeight="1" x14ac:dyDescent="0.3">
      <c r="A10" s="316">
        <v>6</v>
      </c>
      <c r="B10" s="317" t="s">
        <v>99</v>
      </c>
      <c r="C10" s="1135">
        <v>0</v>
      </c>
      <c r="D10" s="1135">
        <v>0</v>
      </c>
      <c r="E10" s="1135">
        <v>0</v>
      </c>
      <c r="F10" s="1135">
        <v>0</v>
      </c>
      <c r="G10" s="1135">
        <v>0</v>
      </c>
      <c r="H10" s="1135">
        <v>0</v>
      </c>
      <c r="I10" s="1135">
        <v>0</v>
      </c>
      <c r="J10" s="1135">
        <v>0</v>
      </c>
      <c r="K10" s="1135">
        <v>0</v>
      </c>
      <c r="L10" s="1135">
        <v>0</v>
      </c>
      <c r="M10" s="1135">
        <v>0</v>
      </c>
      <c r="N10" s="1135">
        <v>0</v>
      </c>
    </row>
    <row r="11" spans="1:14" ht="27" customHeight="1" x14ac:dyDescent="0.3">
      <c r="A11" s="316">
        <v>7</v>
      </c>
      <c r="B11" s="317" t="s">
        <v>95</v>
      </c>
      <c r="C11" s="1135">
        <v>0</v>
      </c>
      <c r="D11" s="1135">
        <v>0</v>
      </c>
      <c r="E11" s="1135">
        <v>0</v>
      </c>
      <c r="F11" s="1135">
        <v>0</v>
      </c>
      <c r="G11" s="1135">
        <v>0</v>
      </c>
      <c r="H11" s="1135">
        <v>0</v>
      </c>
      <c r="I11" s="1135">
        <v>0</v>
      </c>
      <c r="J11" s="1135">
        <v>0</v>
      </c>
      <c r="K11" s="1135">
        <v>0</v>
      </c>
      <c r="L11" s="1135">
        <v>0</v>
      </c>
      <c r="M11" s="1135">
        <v>0</v>
      </c>
      <c r="N11" s="1135">
        <v>0</v>
      </c>
    </row>
    <row r="12" spans="1:14" ht="27" customHeight="1" x14ac:dyDescent="0.3">
      <c r="A12" s="316">
        <v>8</v>
      </c>
      <c r="B12" s="317" t="s">
        <v>96</v>
      </c>
      <c r="C12" s="1135">
        <v>0</v>
      </c>
      <c r="D12" s="1135">
        <v>0</v>
      </c>
      <c r="E12" s="1135">
        <v>0</v>
      </c>
      <c r="F12" s="1135">
        <v>0</v>
      </c>
      <c r="G12" s="1135">
        <v>0</v>
      </c>
      <c r="H12" s="1135">
        <v>0</v>
      </c>
      <c r="I12" s="1135">
        <v>0</v>
      </c>
      <c r="J12" s="1135">
        <v>0</v>
      </c>
      <c r="K12" s="1135">
        <v>0</v>
      </c>
      <c r="L12" s="1135">
        <v>0</v>
      </c>
      <c r="M12" s="1135">
        <v>0</v>
      </c>
      <c r="N12" s="1135">
        <v>0</v>
      </c>
    </row>
    <row r="13" spans="1:14" ht="27" customHeight="1" x14ac:dyDescent="0.3">
      <c r="A13" s="318">
        <v>9</v>
      </c>
      <c r="B13" s="319" t="s">
        <v>269</v>
      </c>
      <c r="C13" s="1136">
        <v>0</v>
      </c>
      <c r="D13" s="1136">
        <v>0</v>
      </c>
      <c r="E13" s="1136">
        <v>0</v>
      </c>
      <c r="F13" s="1136">
        <v>0</v>
      </c>
      <c r="G13" s="1136">
        <v>0</v>
      </c>
      <c r="H13" s="1136">
        <v>0</v>
      </c>
      <c r="I13" s="1136">
        <v>0</v>
      </c>
      <c r="J13" s="1136">
        <v>0</v>
      </c>
      <c r="K13" s="1136">
        <v>0</v>
      </c>
      <c r="L13" s="1136">
        <v>0</v>
      </c>
      <c r="M13" s="1136">
        <v>0</v>
      </c>
      <c r="N13" s="1136">
        <v>0</v>
      </c>
    </row>
    <row r="14" spans="1:14" ht="27" customHeight="1" x14ac:dyDescent="0.2">
      <c r="A14" s="2501" t="s">
        <v>220</v>
      </c>
      <c r="B14" s="2502"/>
      <c r="C14" s="1137">
        <f t="shared" ref="C14:N14" si="0">SUM(C5:C13)</f>
        <v>0</v>
      </c>
      <c r="D14" s="1137">
        <f t="shared" si="0"/>
        <v>0</v>
      </c>
      <c r="E14" s="1137">
        <f t="shared" si="0"/>
        <v>0</v>
      </c>
      <c r="F14" s="1137">
        <f t="shared" si="0"/>
        <v>0</v>
      </c>
      <c r="G14" s="1137">
        <f t="shared" si="0"/>
        <v>0</v>
      </c>
      <c r="H14" s="1137">
        <f t="shared" si="0"/>
        <v>0</v>
      </c>
      <c r="I14" s="1137">
        <f t="shared" si="0"/>
        <v>0</v>
      </c>
      <c r="J14" s="1137">
        <f t="shared" si="0"/>
        <v>0</v>
      </c>
      <c r="K14" s="1137">
        <f t="shared" si="0"/>
        <v>0</v>
      </c>
      <c r="L14" s="1137">
        <f t="shared" si="0"/>
        <v>0</v>
      </c>
      <c r="M14" s="1137">
        <f t="shared" si="0"/>
        <v>0</v>
      </c>
      <c r="N14" s="1137">
        <f t="shared" si="0"/>
        <v>0</v>
      </c>
    </row>
    <row r="15" spans="1:14" ht="23.25" customHeight="1" x14ac:dyDescent="0.2">
      <c r="A15" s="1212"/>
      <c r="B15" s="1212"/>
      <c r="C15" s="1212"/>
      <c r="D15" s="1212"/>
      <c r="E15" s="1213"/>
      <c r="F15" s="1213"/>
      <c r="G15" s="1213"/>
      <c r="H15" s="1213"/>
      <c r="I15" s="1213"/>
      <c r="J15" s="1213"/>
      <c r="K15" s="1213"/>
      <c r="L15" s="1213"/>
      <c r="M15" s="1213"/>
      <c r="N15" s="1213"/>
    </row>
    <row r="16" spans="1:14" ht="15.75" x14ac:dyDescent="0.25">
      <c r="B16" s="339"/>
      <c r="C16" s="339"/>
      <c r="D16" s="339"/>
    </row>
    <row r="17" spans="2:14" ht="19.5" customHeight="1" x14ac:dyDescent="0.2">
      <c r="B17" s="367"/>
      <c r="C17" s="367"/>
      <c r="D17" s="367"/>
      <c r="E17" s="367"/>
      <c r="F17" s="367"/>
      <c r="G17" s="367"/>
      <c r="H17" s="367"/>
      <c r="I17" s="367"/>
      <c r="J17" s="367"/>
      <c r="K17" s="367"/>
      <c r="L17" s="367"/>
      <c r="M17" s="367"/>
      <c r="N17" s="367"/>
    </row>
    <row r="18" spans="2:14" ht="24" customHeight="1" x14ac:dyDescent="0.2">
      <c r="B18" s="2571"/>
      <c r="C18" s="2571"/>
      <c r="D18" s="2571"/>
      <c r="E18" s="2571"/>
      <c r="F18" s="2571"/>
      <c r="G18" s="2571"/>
      <c r="H18" s="2571"/>
      <c r="I18" s="2571"/>
      <c r="J18" s="2571"/>
      <c r="K18" s="2571"/>
      <c r="L18" s="2571"/>
      <c r="M18" s="2571"/>
      <c r="N18" s="2571"/>
    </row>
    <row r="19" spans="2:14" ht="24" customHeight="1" x14ac:dyDescent="0.2">
      <c r="B19" s="2570"/>
      <c r="C19" s="2570"/>
      <c r="D19" s="2570"/>
      <c r="E19" s="2570"/>
      <c r="F19" s="2570"/>
      <c r="G19" s="2570"/>
      <c r="H19" s="2570"/>
      <c r="I19" s="2570"/>
      <c r="J19" s="2570"/>
      <c r="K19" s="2570"/>
      <c r="L19" s="2570"/>
      <c r="M19" s="2570"/>
      <c r="N19" s="2570"/>
    </row>
    <row r="20" spans="2:14" ht="34.5" customHeight="1" x14ac:dyDescent="0.2">
      <c r="B20" s="438"/>
      <c r="C20" s="438"/>
      <c r="D20" s="438"/>
      <c r="E20" s="438"/>
      <c r="F20" s="438"/>
      <c r="G20" s="438"/>
      <c r="H20" s="438"/>
      <c r="I20" s="438"/>
      <c r="J20" s="438"/>
      <c r="K20" s="438"/>
      <c r="L20" s="438"/>
      <c r="M20" s="438"/>
      <c r="N20" s="438"/>
    </row>
    <row r="21" spans="2:14" ht="19.5" customHeight="1" x14ac:dyDescent="0.2">
      <c r="B21" s="367"/>
      <c r="C21" s="367"/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367"/>
    </row>
    <row r="22" spans="2:14" ht="19.5" customHeight="1" x14ac:dyDescent="0.2">
      <c r="B22" s="367"/>
      <c r="C22" s="367"/>
      <c r="D22" s="367"/>
      <c r="E22" s="367"/>
      <c r="F22" s="367"/>
      <c r="G22" s="367"/>
      <c r="H22" s="367"/>
      <c r="I22" s="367"/>
      <c r="J22" s="367"/>
      <c r="K22" s="367"/>
      <c r="L22" s="367"/>
      <c r="M22" s="367"/>
      <c r="N22" s="367"/>
    </row>
  </sheetData>
  <mergeCells count="13">
    <mergeCell ref="A14:B14"/>
    <mergeCell ref="B19:N19"/>
    <mergeCell ref="B18:N18"/>
    <mergeCell ref="A1:N1"/>
    <mergeCell ref="A2:N2"/>
    <mergeCell ref="A3:A4"/>
    <mergeCell ref="B3:B4"/>
    <mergeCell ref="E3:F3"/>
    <mergeCell ref="G3:H3"/>
    <mergeCell ref="I3:J3"/>
    <mergeCell ref="K3:L3"/>
    <mergeCell ref="M3:N3"/>
    <mergeCell ref="C3:D3"/>
  </mergeCells>
  <phoneticPr fontId="20" type="noConversion"/>
  <pageMargins left="0.93" right="0.31" top="0.61" bottom="0.44" header="0.35" footer="0.28000000000000003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Q15"/>
  <sheetViews>
    <sheetView topLeftCell="A4" zoomScale="90" zoomScaleNormal="90" workbookViewId="0">
      <selection activeCell="W17" sqref="W17"/>
    </sheetView>
  </sheetViews>
  <sheetFormatPr defaultRowHeight="15" x14ac:dyDescent="0.2"/>
  <cols>
    <col min="1" max="1" width="3.5" style="395" customWidth="1"/>
    <col min="2" max="2" width="15.25" style="395" customWidth="1"/>
    <col min="3" max="3" width="8.625" style="23" customWidth="1"/>
    <col min="4" max="5" width="7.375" style="23" customWidth="1"/>
    <col min="6" max="6" width="7.5" style="23" customWidth="1"/>
    <col min="7" max="7" width="5.75" style="23" customWidth="1"/>
    <col min="8" max="8" width="7.375" style="23" customWidth="1"/>
    <col min="9" max="9" width="6.875" style="23" customWidth="1"/>
    <col min="10" max="10" width="6.625" style="23" customWidth="1"/>
    <col min="11" max="11" width="8.125" style="23" customWidth="1"/>
    <col min="12" max="13" width="5.875" style="23" customWidth="1"/>
    <col min="14" max="14" width="5.875" style="395" customWidth="1"/>
    <col min="15" max="15" width="5.25" style="395" customWidth="1"/>
    <col min="16" max="17" width="5.75" style="395" customWidth="1"/>
  </cols>
  <sheetData>
    <row r="1" spans="1:17" ht="29.25" customHeight="1" x14ac:dyDescent="0.2">
      <c r="A1" s="2577" t="s">
        <v>97</v>
      </c>
      <c r="B1" s="2577"/>
      <c r="C1" s="2577"/>
      <c r="D1" s="2577"/>
      <c r="E1" s="2577"/>
      <c r="F1" s="2577"/>
      <c r="G1" s="2577"/>
      <c r="H1" s="2577"/>
      <c r="I1" s="2577"/>
      <c r="J1" s="2577"/>
      <c r="K1" s="2577"/>
      <c r="L1" s="2577"/>
      <c r="M1" s="2577"/>
      <c r="N1" s="2577"/>
      <c r="O1" s="2577"/>
      <c r="P1" s="2577"/>
      <c r="Q1" s="2577"/>
    </row>
    <row r="2" spans="1:17" ht="24" customHeight="1" x14ac:dyDescent="0.2">
      <c r="A2" s="2578"/>
      <c r="B2" s="2578"/>
      <c r="C2" s="2578"/>
      <c r="D2" s="2578"/>
      <c r="E2" s="2578"/>
      <c r="F2" s="2578"/>
      <c r="G2" s="2578"/>
      <c r="H2" s="2578"/>
      <c r="I2" s="2578"/>
      <c r="J2" s="2578"/>
      <c r="K2" s="2578"/>
      <c r="L2" s="2578"/>
      <c r="M2" s="2578"/>
      <c r="N2" s="2578"/>
      <c r="O2" s="2578"/>
      <c r="P2" s="2578"/>
      <c r="Q2" s="2578"/>
    </row>
    <row r="3" spans="1:17" ht="25.5" customHeight="1" x14ac:dyDescent="0.2"/>
    <row r="4" spans="1:17" ht="30" customHeight="1" x14ac:dyDescent="0.2">
      <c r="A4" s="2471" t="s">
        <v>14</v>
      </c>
      <c r="B4" s="2579" t="s">
        <v>284</v>
      </c>
      <c r="C4" s="2581" t="s">
        <v>280</v>
      </c>
      <c r="D4" s="2582"/>
      <c r="E4" s="2583"/>
      <c r="F4" s="2581" t="s">
        <v>281</v>
      </c>
      <c r="G4" s="2582"/>
      <c r="H4" s="2582"/>
      <c r="I4" s="2583"/>
      <c r="J4" s="2581" t="s">
        <v>282</v>
      </c>
      <c r="K4" s="2582"/>
      <c r="L4" s="2582"/>
      <c r="M4" s="2583"/>
      <c r="N4" s="2581" t="s">
        <v>283</v>
      </c>
      <c r="O4" s="2582"/>
      <c r="P4" s="2582"/>
      <c r="Q4" s="2583"/>
    </row>
    <row r="5" spans="1:17" ht="121.5" customHeight="1" x14ac:dyDescent="0.2">
      <c r="A5" s="2473"/>
      <c r="B5" s="2580"/>
      <c r="C5" s="966" t="s">
        <v>218</v>
      </c>
      <c r="D5" s="979" t="s">
        <v>469</v>
      </c>
      <c r="E5" s="979" t="s">
        <v>470</v>
      </c>
      <c r="F5" s="671" t="s">
        <v>270</v>
      </c>
      <c r="G5" s="980" t="s">
        <v>271</v>
      </c>
      <c r="H5" s="671" t="s">
        <v>272</v>
      </c>
      <c r="I5" s="980" t="s">
        <v>273</v>
      </c>
      <c r="J5" s="981" t="s">
        <v>274</v>
      </c>
      <c r="K5" s="671" t="s">
        <v>275</v>
      </c>
      <c r="L5" s="671" t="s">
        <v>276</v>
      </c>
      <c r="M5" s="671" t="s">
        <v>277</v>
      </c>
      <c r="N5" s="671" t="s">
        <v>278</v>
      </c>
      <c r="O5" s="671" t="s">
        <v>279</v>
      </c>
      <c r="P5" s="671" t="s">
        <v>437</v>
      </c>
      <c r="Q5" s="671" t="s">
        <v>436</v>
      </c>
    </row>
    <row r="6" spans="1:17" ht="31.5" customHeight="1" x14ac:dyDescent="0.2">
      <c r="A6" s="687">
        <v>1</v>
      </c>
      <c r="B6" s="688" t="s">
        <v>98</v>
      </c>
      <c r="C6" s="867">
        <v>3800</v>
      </c>
      <c r="D6" s="867">
        <v>1270</v>
      </c>
      <c r="E6" s="870">
        <v>2530</v>
      </c>
      <c r="F6" s="669">
        <v>1270</v>
      </c>
      <c r="G6" s="970">
        <f>F6/D6*100</f>
        <v>100</v>
      </c>
      <c r="H6" s="971">
        <v>4152</v>
      </c>
      <c r="I6" s="972">
        <f>H6/C6*100</f>
        <v>109.26315789473684</v>
      </c>
      <c r="J6" s="669">
        <v>67</v>
      </c>
      <c r="K6" s="669">
        <v>23</v>
      </c>
      <c r="L6" s="861">
        <v>0</v>
      </c>
      <c r="M6" s="861">
        <v>0</v>
      </c>
      <c r="N6" s="669">
        <v>0</v>
      </c>
      <c r="O6" s="669">
        <v>0</v>
      </c>
      <c r="P6" s="669">
        <v>0</v>
      </c>
      <c r="Q6" s="669">
        <v>0</v>
      </c>
    </row>
    <row r="7" spans="1:17" ht="31.5" customHeight="1" x14ac:dyDescent="0.2">
      <c r="A7" s="689">
        <v>2</v>
      </c>
      <c r="B7" s="690" t="s">
        <v>147</v>
      </c>
      <c r="C7" s="868">
        <v>3017</v>
      </c>
      <c r="D7" s="868">
        <v>1234</v>
      </c>
      <c r="E7" s="871">
        <v>1783</v>
      </c>
      <c r="F7" s="570">
        <v>1234</v>
      </c>
      <c r="G7" s="973">
        <f t="shared" ref="G7:G12" si="0">F7/D7*100</f>
        <v>100</v>
      </c>
      <c r="H7" s="974">
        <v>3102</v>
      </c>
      <c r="I7" s="975">
        <f t="shared" ref="I7:I12" si="1">H7/C7*100</f>
        <v>102.8173682466026</v>
      </c>
      <c r="J7" s="570">
        <v>55</v>
      </c>
      <c r="K7" s="570">
        <v>29</v>
      </c>
      <c r="L7" s="862">
        <v>0</v>
      </c>
      <c r="M7" s="862">
        <v>0</v>
      </c>
      <c r="N7" s="570">
        <v>0</v>
      </c>
      <c r="O7" s="570">
        <v>0</v>
      </c>
      <c r="P7" s="570">
        <v>0</v>
      </c>
      <c r="Q7" s="570">
        <v>0</v>
      </c>
    </row>
    <row r="8" spans="1:17" ht="31.5" customHeight="1" x14ac:dyDescent="0.2">
      <c r="A8" s="689">
        <v>3</v>
      </c>
      <c r="B8" s="690" t="s">
        <v>93</v>
      </c>
      <c r="C8" s="868">
        <v>11899</v>
      </c>
      <c r="D8" s="868">
        <v>4495</v>
      </c>
      <c r="E8" s="871">
        <v>7404</v>
      </c>
      <c r="F8" s="570">
        <v>4495</v>
      </c>
      <c r="G8" s="973">
        <f t="shared" si="0"/>
        <v>100</v>
      </c>
      <c r="H8" s="974">
        <v>12771</v>
      </c>
      <c r="I8" s="975">
        <f t="shared" si="1"/>
        <v>107.32834691990925</v>
      </c>
      <c r="J8" s="570">
        <v>515</v>
      </c>
      <c r="K8" s="570">
        <v>112</v>
      </c>
      <c r="L8" s="862">
        <v>0</v>
      </c>
      <c r="M8" s="862">
        <v>0</v>
      </c>
      <c r="N8" s="570">
        <v>0</v>
      </c>
      <c r="O8" s="570">
        <v>0</v>
      </c>
      <c r="P8" s="570">
        <v>0</v>
      </c>
      <c r="Q8" s="570">
        <v>0</v>
      </c>
    </row>
    <row r="9" spans="1:17" ht="31.5" customHeight="1" x14ac:dyDescent="0.2">
      <c r="A9" s="689">
        <v>4</v>
      </c>
      <c r="B9" s="690" t="s">
        <v>99</v>
      </c>
      <c r="C9" s="868">
        <v>12113</v>
      </c>
      <c r="D9" s="868">
        <v>4699</v>
      </c>
      <c r="E9" s="871">
        <v>7414</v>
      </c>
      <c r="F9" s="570">
        <f>D9</f>
        <v>4699</v>
      </c>
      <c r="G9" s="973">
        <f t="shared" si="0"/>
        <v>100</v>
      </c>
      <c r="H9" s="974">
        <v>12213</v>
      </c>
      <c r="I9" s="975">
        <f t="shared" si="1"/>
        <v>100.82555931643688</v>
      </c>
      <c r="J9" s="570">
        <v>245</v>
      </c>
      <c r="K9" s="570">
        <v>86</v>
      </c>
      <c r="L9" s="862">
        <v>0</v>
      </c>
      <c r="M9" s="862">
        <v>0</v>
      </c>
      <c r="N9" s="570">
        <v>0</v>
      </c>
      <c r="O9" s="570">
        <v>0</v>
      </c>
      <c r="P9" s="570">
        <v>0</v>
      </c>
      <c r="Q9" s="570">
        <v>0</v>
      </c>
    </row>
    <row r="10" spans="1:17" ht="31.5" customHeight="1" x14ac:dyDescent="0.2">
      <c r="A10" s="689">
        <v>5</v>
      </c>
      <c r="B10" s="690" t="s">
        <v>100</v>
      </c>
      <c r="C10" s="868">
        <v>16716</v>
      </c>
      <c r="D10" s="868">
        <v>6213</v>
      </c>
      <c r="E10" s="871">
        <v>10503</v>
      </c>
      <c r="F10" s="570">
        <v>6213</v>
      </c>
      <c r="G10" s="973">
        <f t="shared" si="0"/>
        <v>100</v>
      </c>
      <c r="H10" s="974">
        <v>18270</v>
      </c>
      <c r="I10" s="975">
        <f>H10/C10*100</f>
        <v>109.29648241206029</v>
      </c>
      <c r="J10" s="570">
        <v>1847</v>
      </c>
      <c r="K10" s="570">
        <v>826</v>
      </c>
      <c r="L10" s="862">
        <v>0</v>
      </c>
      <c r="M10" s="862">
        <v>0</v>
      </c>
      <c r="N10" s="570">
        <v>0</v>
      </c>
      <c r="O10" s="570">
        <v>0</v>
      </c>
      <c r="P10" s="570">
        <v>0</v>
      </c>
      <c r="Q10" s="570">
        <v>0</v>
      </c>
    </row>
    <row r="11" spans="1:17" ht="31.5" customHeight="1" x14ac:dyDescent="0.2">
      <c r="A11" s="689">
        <v>6</v>
      </c>
      <c r="B11" s="690" t="s">
        <v>96</v>
      </c>
      <c r="C11" s="868">
        <v>18653</v>
      </c>
      <c r="D11" s="868">
        <v>7325</v>
      </c>
      <c r="E11" s="871">
        <v>11328</v>
      </c>
      <c r="F11" s="570">
        <v>7325</v>
      </c>
      <c r="G11" s="973">
        <f t="shared" si="0"/>
        <v>100</v>
      </c>
      <c r="H11" s="974">
        <v>19532</v>
      </c>
      <c r="I11" s="975">
        <f t="shared" si="1"/>
        <v>104.7123787058382</v>
      </c>
      <c r="J11" s="570">
        <v>887</v>
      </c>
      <c r="K11" s="570">
        <v>103</v>
      </c>
      <c r="L11" s="862">
        <v>0</v>
      </c>
      <c r="M11" s="862">
        <v>0</v>
      </c>
      <c r="N11" s="570">
        <v>0</v>
      </c>
      <c r="O11" s="570">
        <v>0</v>
      </c>
      <c r="P11" s="570">
        <v>0</v>
      </c>
      <c r="Q11" s="570">
        <v>0</v>
      </c>
    </row>
    <row r="12" spans="1:17" ht="31.5" customHeight="1" x14ac:dyDescent="0.2">
      <c r="A12" s="691">
        <v>7</v>
      </c>
      <c r="B12" s="692" t="s">
        <v>39</v>
      </c>
      <c r="C12" s="869">
        <v>8192</v>
      </c>
      <c r="D12" s="869">
        <v>2990</v>
      </c>
      <c r="E12" s="872">
        <v>5202</v>
      </c>
      <c r="F12" s="571">
        <v>2990</v>
      </c>
      <c r="G12" s="976">
        <f t="shared" si="0"/>
        <v>100</v>
      </c>
      <c r="H12" s="977">
        <v>9153</v>
      </c>
      <c r="I12" s="978">
        <f t="shared" si="1"/>
        <v>111.73095703125</v>
      </c>
      <c r="J12" s="571">
        <v>203</v>
      </c>
      <c r="K12" s="571">
        <v>62</v>
      </c>
      <c r="L12" s="863">
        <v>0</v>
      </c>
      <c r="M12" s="863">
        <v>0</v>
      </c>
      <c r="N12" s="571">
        <v>0</v>
      </c>
      <c r="O12" s="571">
        <v>0</v>
      </c>
      <c r="P12" s="571">
        <v>0</v>
      </c>
      <c r="Q12" s="571">
        <v>0</v>
      </c>
    </row>
    <row r="13" spans="1:17" ht="31.5" customHeight="1" x14ac:dyDescent="0.2">
      <c r="A13" s="2575" t="s">
        <v>13</v>
      </c>
      <c r="B13" s="2576"/>
      <c r="C13" s="864">
        <f>SUM(C6:C12)</f>
        <v>74390</v>
      </c>
      <c r="D13" s="864">
        <f>SUM(D6:D12)</f>
        <v>28226</v>
      </c>
      <c r="E13" s="864">
        <f>SUM(E6:E12)</f>
        <v>46164</v>
      </c>
      <c r="F13" s="864">
        <f>SUM(F6:F12)</f>
        <v>28226</v>
      </c>
      <c r="G13" s="866">
        <f>F13/D13*100</f>
        <v>100</v>
      </c>
      <c r="H13" s="865">
        <f>SUM(H6:H12)</f>
        <v>79193</v>
      </c>
      <c r="I13" s="957">
        <f>H13/C13*100</f>
        <v>106.45651297217368</v>
      </c>
      <c r="J13" s="864">
        <f>SUM(J6:J12)</f>
        <v>3819</v>
      </c>
      <c r="K13" s="864">
        <f>SUM(K6:K12)</f>
        <v>1241</v>
      </c>
      <c r="L13" s="864">
        <f t="shared" ref="L13:Q13" si="2">SUM(L6:L12)</f>
        <v>0</v>
      </c>
      <c r="M13" s="864">
        <f t="shared" si="2"/>
        <v>0</v>
      </c>
      <c r="N13" s="572">
        <f t="shared" si="2"/>
        <v>0</v>
      </c>
      <c r="O13" s="572">
        <f t="shared" si="2"/>
        <v>0</v>
      </c>
      <c r="P13" s="572">
        <f t="shared" si="2"/>
        <v>0</v>
      </c>
      <c r="Q13" s="572">
        <f t="shared" si="2"/>
        <v>0</v>
      </c>
    </row>
    <row r="14" spans="1:17" x14ac:dyDescent="0.2">
      <c r="H14" s="204"/>
      <c r="I14" s="204"/>
    </row>
    <row r="15" spans="1:17" x14ac:dyDescent="0.2">
      <c r="H15" s="204"/>
      <c r="I15" s="204"/>
    </row>
  </sheetData>
  <mergeCells count="9">
    <mergeCell ref="A13:B13"/>
    <mergeCell ref="A1:Q1"/>
    <mergeCell ref="A2:Q2"/>
    <mergeCell ref="A4:A5"/>
    <mergeCell ref="B4:B5"/>
    <mergeCell ref="C4:E4"/>
    <mergeCell ref="F4:I4"/>
    <mergeCell ref="J4:M4"/>
    <mergeCell ref="N4:Q4"/>
  </mergeCells>
  <phoneticPr fontId="20" type="noConversion"/>
  <pageMargins left="0.31" right="0.21" top="0.74" bottom="0.81" header="0.5" footer="0.5"/>
  <pageSetup paperSize="9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15"/>
  <sheetViews>
    <sheetView zoomScale="90" zoomScaleNormal="90" workbookViewId="0">
      <selection activeCell="C7" sqref="C7"/>
    </sheetView>
  </sheetViews>
  <sheetFormatPr defaultRowHeight="15" x14ac:dyDescent="0.2"/>
  <cols>
    <col min="1" max="1" width="4.25" customWidth="1"/>
    <col min="2" max="2" width="18.25" customWidth="1"/>
    <col min="3" max="3" width="26.375" customWidth="1"/>
    <col min="4" max="4" width="7.875" customWidth="1"/>
    <col min="5" max="5" width="9.875" customWidth="1"/>
    <col min="6" max="6" width="5.375" customWidth="1"/>
    <col min="7" max="7" width="6.5" customWidth="1"/>
    <col min="8" max="8" width="8" customWidth="1"/>
    <col min="9" max="9" width="6.375" customWidth="1"/>
    <col min="10" max="10" width="13" customWidth="1"/>
    <col min="11" max="11" width="12.375" customWidth="1"/>
    <col min="12" max="12" width="11" customWidth="1"/>
    <col min="13" max="13" width="11.25" customWidth="1"/>
  </cols>
  <sheetData>
    <row r="2" spans="1:13" ht="49.5" customHeight="1" x14ac:dyDescent="0.3">
      <c r="A2" s="2586" t="s">
        <v>737</v>
      </c>
      <c r="B2" s="2586"/>
      <c r="C2" s="2586"/>
      <c r="D2" s="2586"/>
      <c r="E2" s="2586"/>
      <c r="F2" s="2586"/>
      <c r="G2" s="2586"/>
      <c r="H2" s="2586"/>
      <c r="I2" s="2586"/>
      <c r="J2" s="2586"/>
      <c r="K2" s="2586"/>
      <c r="L2" s="1214"/>
      <c r="M2" s="1214"/>
    </row>
    <row r="3" spans="1:13" ht="19.5" customHeight="1" x14ac:dyDescent="0.25">
      <c r="A3" s="2572"/>
      <c r="B3" s="2572"/>
      <c r="C3" s="2572"/>
      <c r="D3" s="2572"/>
      <c r="E3" s="2572"/>
      <c r="F3" s="2572"/>
      <c r="G3" s="2572"/>
      <c r="H3" s="2572"/>
      <c r="I3" s="2572"/>
      <c r="J3" s="2572"/>
      <c r="K3" s="2572"/>
      <c r="L3" s="2572"/>
      <c r="M3" s="2572"/>
    </row>
    <row r="4" spans="1:13" ht="27" customHeight="1" x14ac:dyDescent="0.2">
      <c r="A4" s="2404" t="s">
        <v>14</v>
      </c>
      <c r="B4" s="2587" t="s">
        <v>677</v>
      </c>
      <c r="C4" s="2211" t="s">
        <v>678</v>
      </c>
      <c r="D4" s="2589" t="s">
        <v>679</v>
      </c>
      <c r="E4" s="2589" t="s">
        <v>680</v>
      </c>
      <c r="F4" s="2573" t="s">
        <v>690</v>
      </c>
      <c r="G4" s="2574"/>
      <c r="H4" s="2573" t="s">
        <v>681</v>
      </c>
      <c r="I4" s="2574"/>
      <c r="J4" s="2589" t="s">
        <v>692</v>
      </c>
      <c r="K4" s="2589" t="s">
        <v>682</v>
      </c>
      <c r="L4" s="2584" t="s">
        <v>695</v>
      </c>
    </row>
    <row r="5" spans="1:13" ht="39" customHeight="1" x14ac:dyDescent="0.25">
      <c r="A5" s="2141"/>
      <c r="B5" s="2588"/>
      <c r="C5" s="2213"/>
      <c r="D5" s="2590"/>
      <c r="E5" s="2590"/>
      <c r="F5" s="1225" t="s">
        <v>689</v>
      </c>
      <c r="G5" s="313" t="s">
        <v>684</v>
      </c>
      <c r="H5" s="1225" t="s">
        <v>683</v>
      </c>
      <c r="I5" s="313" t="s">
        <v>684</v>
      </c>
      <c r="J5" s="2590"/>
      <c r="K5" s="2590"/>
      <c r="L5" s="2585"/>
      <c r="M5" s="1198"/>
    </row>
    <row r="6" spans="1:13" s="18" customFormat="1" ht="42.75" customHeight="1" x14ac:dyDescent="0.2">
      <c r="A6" s="1215">
        <v>1</v>
      </c>
      <c r="B6" s="315" t="s">
        <v>686</v>
      </c>
      <c r="C6" s="1216" t="s">
        <v>687</v>
      </c>
      <c r="D6" s="1217">
        <v>1976</v>
      </c>
      <c r="E6" s="1218" t="s">
        <v>688</v>
      </c>
      <c r="F6" s="1217" t="s">
        <v>599</v>
      </c>
      <c r="G6" s="1217"/>
      <c r="H6" s="1217" t="s">
        <v>691</v>
      </c>
      <c r="I6" s="1217"/>
      <c r="J6" s="1216" t="s">
        <v>693</v>
      </c>
      <c r="K6" s="1216" t="s">
        <v>694</v>
      </c>
      <c r="L6" s="1227" t="s">
        <v>696</v>
      </c>
    </row>
    <row r="7" spans="1:13" s="18" customFormat="1" ht="42.75" customHeight="1" x14ac:dyDescent="0.2">
      <c r="A7" s="1219">
        <v>2</v>
      </c>
      <c r="B7" s="317" t="s">
        <v>697</v>
      </c>
      <c r="C7" s="1220" t="s">
        <v>705</v>
      </c>
      <c r="D7" s="1221">
        <v>1989</v>
      </c>
      <c r="E7" s="1221" t="s">
        <v>698</v>
      </c>
      <c r="F7" s="1221" t="s">
        <v>599</v>
      </c>
      <c r="G7" s="1221"/>
      <c r="H7" s="1221" t="s">
        <v>685</v>
      </c>
      <c r="I7" s="1221"/>
      <c r="J7" s="1220" t="s">
        <v>699</v>
      </c>
      <c r="K7" s="1220" t="s">
        <v>262</v>
      </c>
      <c r="L7" s="431" t="s">
        <v>700</v>
      </c>
      <c r="M7" s="367"/>
    </row>
    <row r="8" spans="1:13" s="18" customFormat="1" ht="42.75" customHeight="1" x14ac:dyDescent="0.2">
      <c r="A8" s="1219">
        <v>3</v>
      </c>
      <c r="B8" s="317" t="s">
        <v>701</v>
      </c>
      <c r="C8" s="1220" t="s">
        <v>706</v>
      </c>
      <c r="D8" s="1221">
        <v>1992</v>
      </c>
      <c r="E8" s="1221" t="s">
        <v>702</v>
      </c>
      <c r="F8" s="1221" t="s">
        <v>599</v>
      </c>
      <c r="G8" s="1221"/>
      <c r="H8" s="1221" t="s">
        <v>685</v>
      </c>
      <c r="I8" s="1221"/>
      <c r="J8" s="1220" t="s">
        <v>703</v>
      </c>
      <c r="K8" s="1220" t="s">
        <v>704</v>
      </c>
      <c r="L8" s="431" t="s">
        <v>700</v>
      </c>
      <c r="M8" s="1200"/>
    </row>
    <row r="9" spans="1:13" s="18" customFormat="1" ht="18.75" x14ac:dyDescent="0.2">
      <c r="A9" s="1222"/>
      <c r="B9" s="1223"/>
      <c r="C9" s="1224"/>
      <c r="D9" s="1224"/>
      <c r="E9" s="1224"/>
      <c r="F9" s="1224"/>
      <c r="G9" s="1224"/>
      <c r="H9" s="1224"/>
      <c r="I9" s="1224"/>
      <c r="J9" s="1224"/>
      <c r="K9" s="1224"/>
      <c r="L9" s="1226"/>
      <c r="M9" s="367"/>
    </row>
    <row r="10" spans="1:13" ht="15.75" x14ac:dyDescent="0.25">
      <c r="K10" s="90"/>
    </row>
    <row r="11" spans="1:13" ht="15.75" hidden="1" x14ac:dyDescent="0.25">
      <c r="B11" s="2508"/>
      <c r="C11" s="2508"/>
      <c r="K11" s="1198"/>
    </row>
    <row r="12" spans="1:13" ht="15.75" hidden="1" x14ac:dyDescent="0.25">
      <c r="B12" s="339" t="s">
        <v>289</v>
      </c>
    </row>
    <row r="13" spans="1:13" ht="15.75" hidden="1" x14ac:dyDescent="0.2">
      <c r="B13" s="367" t="s">
        <v>467</v>
      </c>
      <c r="C13" s="367"/>
      <c r="D13" s="367"/>
      <c r="E13" s="367"/>
      <c r="F13" s="367"/>
      <c r="G13" s="367"/>
      <c r="H13" s="367"/>
      <c r="I13" s="367"/>
      <c r="J13" s="367"/>
      <c r="K13" s="367"/>
    </row>
    <row r="14" spans="1:13" ht="189" hidden="1" x14ac:dyDescent="0.2">
      <c r="B14" s="1200" t="s">
        <v>468</v>
      </c>
      <c r="C14" s="1200"/>
      <c r="D14" s="1200"/>
      <c r="E14" s="1200"/>
      <c r="F14" s="1200"/>
      <c r="G14" s="1200"/>
      <c r="H14" s="1200"/>
      <c r="I14" s="1200"/>
      <c r="J14" s="1200"/>
      <c r="K14" s="1200"/>
    </row>
    <row r="15" spans="1:13" ht="15.75" hidden="1" x14ac:dyDescent="0.2">
      <c r="B15" s="438"/>
      <c r="C15" s="367"/>
      <c r="D15" s="367"/>
      <c r="E15" s="367"/>
      <c r="F15" s="367"/>
      <c r="G15" s="367"/>
      <c r="H15" s="367"/>
      <c r="I15" s="367"/>
      <c r="J15" s="367"/>
      <c r="K15" s="367"/>
    </row>
  </sheetData>
  <mergeCells count="13">
    <mergeCell ref="B11:C11"/>
    <mergeCell ref="H4:I4"/>
    <mergeCell ref="L4:L5"/>
    <mergeCell ref="A2:K2"/>
    <mergeCell ref="A3:M3"/>
    <mergeCell ref="A4:A5"/>
    <mergeCell ref="B4:B5"/>
    <mergeCell ref="C4:C5"/>
    <mergeCell ref="D4:D5"/>
    <mergeCell ref="E4:E5"/>
    <mergeCell ref="F4:G4"/>
    <mergeCell ref="J4:J5"/>
    <mergeCell ref="K4:K5"/>
  </mergeCells>
  <pageMargins left="0.65" right="0.19" top="0.77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W212"/>
  <sheetViews>
    <sheetView tabSelected="1" topLeftCell="A52" zoomScale="110" zoomScaleNormal="110" workbookViewId="0">
      <selection activeCell="A57" sqref="A57:A60"/>
    </sheetView>
  </sheetViews>
  <sheetFormatPr defaultRowHeight="5.65" customHeight="1" x14ac:dyDescent="0.25"/>
  <cols>
    <col min="1" max="1" width="4.25" style="1232" customWidth="1"/>
    <col min="2" max="2" width="37.75" style="39" customWidth="1"/>
    <col min="3" max="3" width="8" style="1598" customWidth="1"/>
    <col min="4" max="4" width="9.5" style="1667" customWidth="1"/>
    <col min="5" max="5" width="9.625" style="1234" customWidth="1"/>
    <col min="6" max="6" width="7.125" style="1576" customWidth="1"/>
    <col min="7" max="7" width="9.375" style="1965" customWidth="1"/>
    <col min="8" max="8" width="6.125" style="1445" customWidth="1"/>
    <col min="9" max="9" width="3.5" style="39" customWidth="1"/>
    <col min="10" max="10" width="10.625" style="39" hidden="1" customWidth="1"/>
    <col min="11" max="11" width="6.5" style="39" hidden="1" customWidth="1"/>
    <col min="12" max="12" width="5.625" style="39" hidden="1" customWidth="1"/>
    <col min="13" max="13" width="4.75" style="39" hidden="1" customWidth="1"/>
    <col min="14" max="14" width="5.125" style="39" hidden="1" customWidth="1"/>
    <col min="15" max="15" width="4.375" style="39" hidden="1" customWidth="1"/>
    <col min="16" max="16" width="4.5" style="39" hidden="1" customWidth="1"/>
    <col min="17" max="17" width="4.875" style="39" hidden="1" customWidth="1"/>
    <col min="18" max="18" width="6.125" style="39" hidden="1" customWidth="1"/>
    <col min="19" max="20" width="6" style="39" hidden="1" customWidth="1"/>
    <col min="21" max="21" width="5.25" style="39" hidden="1" customWidth="1"/>
    <col min="22" max="22" width="5" style="39" hidden="1" customWidth="1"/>
    <col min="23" max="23" width="5.125" style="39" hidden="1" customWidth="1"/>
    <col min="24" max="24" width="4.75" style="39" hidden="1" customWidth="1"/>
    <col min="25" max="25" width="4" style="39" hidden="1" customWidth="1"/>
    <col min="26" max="29" width="0" style="39" hidden="1" customWidth="1"/>
    <col min="30" max="30" width="9.125" style="39" bestFit="1" customWidth="1"/>
    <col min="31" max="31" width="9" style="39"/>
    <col min="32" max="32" width="9" style="39" customWidth="1"/>
    <col min="33" max="33" width="11.75" style="39" bestFit="1" customWidth="1"/>
    <col min="34" max="16384" width="9" style="39"/>
  </cols>
  <sheetData>
    <row r="1" spans="1:31" ht="16.5" x14ac:dyDescent="0.25">
      <c r="A1" s="2109" t="s">
        <v>732</v>
      </c>
      <c r="B1" s="2109"/>
      <c r="C1" s="2109"/>
      <c r="D1" s="2109"/>
      <c r="E1" s="2109"/>
      <c r="F1" s="2109"/>
      <c r="G1" s="2109"/>
      <c r="H1" s="2109"/>
      <c r="I1" s="1231"/>
    </row>
    <row r="2" spans="1:31" ht="21.75" customHeight="1" x14ac:dyDescent="0.25">
      <c r="B2" s="2110" t="s">
        <v>892</v>
      </c>
      <c r="C2" s="2110"/>
      <c r="D2" s="2110"/>
      <c r="E2" s="2110"/>
      <c r="F2" s="2110"/>
      <c r="G2" s="2110"/>
      <c r="H2" s="2110"/>
    </row>
    <row r="3" spans="1:31" ht="18" customHeight="1" x14ac:dyDescent="0.2">
      <c r="A3" s="2111"/>
      <c r="B3" s="2111"/>
      <c r="C3" s="2111"/>
      <c r="D3" s="2111"/>
      <c r="E3" s="2111"/>
      <c r="F3" s="2111"/>
      <c r="G3" s="2111"/>
      <c r="H3" s="2111"/>
    </row>
    <row r="4" spans="1:31" ht="28.5" customHeight="1" x14ac:dyDescent="0.2">
      <c r="A4" s="1233" t="s">
        <v>310</v>
      </c>
      <c r="B4" s="1274" t="s">
        <v>311</v>
      </c>
      <c r="C4" s="1233"/>
      <c r="D4" s="1637"/>
      <c r="E4" s="1437"/>
      <c r="F4" s="1568"/>
      <c r="G4" s="1345"/>
    </row>
    <row r="5" spans="1:31" ht="53.25" customHeight="1" x14ac:dyDescent="0.2">
      <c r="A5" s="2114" t="s">
        <v>14</v>
      </c>
      <c r="B5" s="2114" t="s">
        <v>312</v>
      </c>
      <c r="C5" s="2114" t="s">
        <v>651</v>
      </c>
      <c r="D5" s="2112" t="s">
        <v>893</v>
      </c>
      <c r="E5" s="2113"/>
      <c r="F5" s="2112" t="s">
        <v>944</v>
      </c>
      <c r="G5" s="2113"/>
      <c r="H5" s="2116" t="s">
        <v>313</v>
      </c>
      <c r="I5" s="55"/>
    </row>
    <row r="6" spans="1:31" ht="15" customHeight="1" x14ac:dyDescent="0.2">
      <c r="A6" s="2115"/>
      <c r="B6" s="2115"/>
      <c r="C6" s="2115"/>
      <c r="D6" s="1492" t="s">
        <v>182</v>
      </c>
      <c r="E6" s="1346" t="s">
        <v>183</v>
      </c>
      <c r="F6" s="1346" t="s">
        <v>182</v>
      </c>
      <c r="G6" s="1956" t="s">
        <v>183</v>
      </c>
      <c r="H6" s="2117"/>
      <c r="I6" s="55"/>
    </row>
    <row r="7" spans="1:31" s="1237" customFormat="1" ht="20.100000000000001" customHeight="1" x14ac:dyDescent="0.2">
      <c r="A7" s="1250">
        <v>1</v>
      </c>
      <c r="B7" s="1278" t="s">
        <v>171</v>
      </c>
      <c r="C7" s="1549" t="s">
        <v>314</v>
      </c>
      <c r="D7" s="1493">
        <v>10</v>
      </c>
      <c r="E7" s="297">
        <v>0</v>
      </c>
      <c r="F7" s="2014">
        <v>8</v>
      </c>
      <c r="G7" s="297">
        <v>0</v>
      </c>
      <c r="H7" s="1446">
        <f>D7-F7</f>
        <v>2</v>
      </c>
      <c r="I7" s="1235"/>
      <c r="J7" s="1236"/>
      <c r="AE7" s="1238"/>
    </row>
    <row r="8" spans="1:31" s="1237" customFormat="1" ht="20.100000000000001" customHeight="1" x14ac:dyDescent="0.2">
      <c r="A8" s="1248">
        <v>2</v>
      </c>
      <c r="B8" s="1279" t="s">
        <v>315</v>
      </c>
      <c r="C8" s="1547" t="s">
        <v>314</v>
      </c>
      <c r="D8" s="1493">
        <v>2</v>
      </c>
      <c r="E8" s="297">
        <v>0</v>
      </c>
      <c r="F8" s="2014">
        <v>3</v>
      </c>
      <c r="G8" s="297">
        <v>0</v>
      </c>
      <c r="H8" s="1446">
        <f>D8-F8</f>
        <v>-1</v>
      </c>
      <c r="I8" s="1235"/>
      <c r="J8" s="1236"/>
    </row>
    <row r="9" spans="1:31" s="1237" customFormat="1" ht="20.100000000000001" customHeight="1" x14ac:dyDescent="0.2">
      <c r="A9" s="1250">
        <v>3</v>
      </c>
      <c r="B9" s="1279" t="s">
        <v>173</v>
      </c>
      <c r="C9" s="1547" t="s">
        <v>314</v>
      </c>
      <c r="D9" s="1493">
        <v>605</v>
      </c>
      <c r="E9" s="297">
        <v>0</v>
      </c>
      <c r="F9" s="2014">
        <v>573</v>
      </c>
      <c r="G9" s="297">
        <v>0</v>
      </c>
      <c r="H9" s="1446">
        <f t="shared" ref="H9:H26" si="0">D9-F9</f>
        <v>32</v>
      </c>
      <c r="I9" s="1235"/>
    </row>
    <row r="10" spans="1:31" s="1237" customFormat="1" ht="20.100000000000001" customHeight="1" x14ac:dyDescent="0.2">
      <c r="A10" s="1248">
        <v>4</v>
      </c>
      <c r="B10" s="1279" t="s">
        <v>170</v>
      </c>
      <c r="C10" s="1547" t="s">
        <v>314</v>
      </c>
      <c r="D10" s="1123">
        <v>0</v>
      </c>
      <c r="E10" s="297">
        <v>0</v>
      </c>
      <c r="F10" s="2015">
        <v>0</v>
      </c>
      <c r="G10" s="297">
        <v>0</v>
      </c>
      <c r="H10" s="575">
        <v>0</v>
      </c>
      <c r="I10" s="1235"/>
    </row>
    <row r="11" spans="1:31" s="1237" customFormat="1" ht="20.100000000000001" customHeight="1" x14ac:dyDescent="0.2">
      <c r="A11" s="1250">
        <v>5</v>
      </c>
      <c r="B11" s="1279" t="s">
        <v>316</v>
      </c>
      <c r="C11" s="1544" t="s">
        <v>317</v>
      </c>
      <c r="D11" s="1123">
        <v>0</v>
      </c>
      <c r="E11" s="297">
        <v>0</v>
      </c>
      <c r="F11" s="2015">
        <v>0</v>
      </c>
      <c r="G11" s="297">
        <v>0</v>
      </c>
      <c r="H11" s="1446">
        <f t="shared" si="0"/>
        <v>0</v>
      </c>
      <c r="I11" s="1235"/>
    </row>
    <row r="12" spans="1:31" s="1237" customFormat="1" ht="20.100000000000001" customHeight="1" x14ac:dyDescent="0.2">
      <c r="A12" s="1248">
        <v>6</v>
      </c>
      <c r="B12" s="1279" t="s">
        <v>176</v>
      </c>
      <c r="C12" s="1544" t="s">
        <v>317</v>
      </c>
      <c r="D12" s="1123">
        <v>0</v>
      </c>
      <c r="E12" s="297">
        <v>0</v>
      </c>
      <c r="F12" s="2014">
        <v>7</v>
      </c>
      <c r="G12" s="297">
        <v>0</v>
      </c>
      <c r="H12" s="1446">
        <f t="shared" si="0"/>
        <v>-7</v>
      </c>
      <c r="I12" s="1235"/>
      <c r="J12" s="1236"/>
    </row>
    <row r="13" spans="1:31" s="1237" customFormat="1" ht="20.100000000000001" customHeight="1" x14ac:dyDescent="0.2">
      <c r="A13" s="1250">
        <v>7</v>
      </c>
      <c r="B13" s="1279" t="s">
        <v>318</v>
      </c>
      <c r="C13" s="1544" t="s">
        <v>317</v>
      </c>
      <c r="D13" s="1638">
        <v>964</v>
      </c>
      <c r="E13" s="297">
        <v>0</v>
      </c>
      <c r="F13" s="2014">
        <v>523</v>
      </c>
      <c r="G13" s="2016">
        <v>1</v>
      </c>
      <c r="H13" s="1446">
        <f t="shared" si="0"/>
        <v>441</v>
      </c>
      <c r="I13" s="1235"/>
      <c r="J13" s="1236"/>
    </row>
    <row r="14" spans="1:31" s="1237" customFormat="1" ht="20.100000000000001" customHeight="1" x14ac:dyDescent="0.2">
      <c r="A14" s="1248">
        <v>8</v>
      </c>
      <c r="B14" s="1279" t="s">
        <v>319</v>
      </c>
      <c r="C14" s="1544" t="s">
        <v>317</v>
      </c>
      <c r="D14" s="1638">
        <v>1</v>
      </c>
      <c r="E14" s="297">
        <v>0</v>
      </c>
      <c r="F14" s="2015">
        <v>0</v>
      </c>
      <c r="G14" s="297">
        <v>0</v>
      </c>
      <c r="H14" s="575">
        <v>0</v>
      </c>
      <c r="I14" s="1235"/>
      <c r="J14" s="1238"/>
    </row>
    <row r="15" spans="1:31" s="1237" customFormat="1" ht="20.100000000000001" customHeight="1" x14ac:dyDescent="0.2">
      <c r="A15" s="1250">
        <v>9</v>
      </c>
      <c r="B15" s="1279" t="s">
        <v>179</v>
      </c>
      <c r="C15" s="1544" t="s">
        <v>317</v>
      </c>
      <c r="D15" s="1493">
        <v>294</v>
      </c>
      <c r="E15" s="297">
        <v>0</v>
      </c>
      <c r="F15" s="2014">
        <v>388</v>
      </c>
      <c r="G15" s="297">
        <v>0</v>
      </c>
      <c r="H15" s="1446">
        <f>D15-F15</f>
        <v>-94</v>
      </c>
      <c r="I15" s="1235"/>
      <c r="J15" s="1238"/>
    </row>
    <row r="16" spans="1:31" s="1237" customFormat="1" ht="20.100000000000001" customHeight="1" x14ac:dyDescent="0.2">
      <c r="A16" s="1248">
        <v>10</v>
      </c>
      <c r="B16" s="1279" t="s">
        <v>185</v>
      </c>
      <c r="C16" s="1544" t="s">
        <v>317</v>
      </c>
      <c r="D16" s="297">
        <v>0</v>
      </c>
      <c r="E16" s="297">
        <v>0</v>
      </c>
      <c r="F16" s="2017">
        <v>0</v>
      </c>
      <c r="G16" s="297">
        <v>0</v>
      </c>
      <c r="H16" s="1446">
        <f>D16-F16</f>
        <v>0</v>
      </c>
      <c r="I16" s="1235"/>
      <c r="J16" s="1238"/>
    </row>
    <row r="17" spans="1:73" s="1237" customFormat="1" ht="20.100000000000001" customHeight="1" x14ac:dyDescent="0.2">
      <c r="A17" s="1250">
        <v>11</v>
      </c>
      <c r="B17" s="1347" t="s">
        <v>320</v>
      </c>
      <c r="C17" s="1544" t="s">
        <v>317</v>
      </c>
      <c r="D17" s="1123">
        <v>0</v>
      </c>
      <c r="E17" s="297">
        <v>0</v>
      </c>
      <c r="F17" s="2015">
        <v>0</v>
      </c>
      <c r="G17" s="297">
        <v>0</v>
      </c>
      <c r="H17" s="575">
        <v>0</v>
      </c>
      <c r="I17" s="1235"/>
    </row>
    <row r="18" spans="1:73" s="1237" customFormat="1" ht="20.100000000000001" customHeight="1" x14ac:dyDescent="0.2">
      <c r="A18" s="1248">
        <v>12</v>
      </c>
      <c r="B18" s="1347" t="s">
        <v>714</v>
      </c>
      <c r="C18" s="1544" t="s">
        <v>317</v>
      </c>
      <c r="D18" s="1493">
        <v>2</v>
      </c>
      <c r="E18" s="297">
        <v>0</v>
      </c>
      <c r="F18" s="2014">
        <v>6</v>
      </c>
      <c r="G18" s="297">
        <v>0</v>
      </c>
      <c r="H18" s="1446">
        <f>D18-F18</f>
        <v>-4</v>
      </c>
      <c r="I18" s="1235"/>
    </row>
    <row r="19" spans="1:73" s="1237" customFormat="1" ht="20.100000000000001" customHeight="1" x14ac:dyDescent="0.2">
      <c r="A19" s="1250">
        <v>13</v>
      </c>
      <c r="B19" s="1347" t="s">
        <v>321</v>
      </c>
      <c r="C19" s="1544" t="s">
        <v>317</v>
      </c>
      <c r="D19" s="1493">
        <v>78</v>
      </c>
      <c r="E19" s="297">
        <v>0</v>
      </c>
      <c r="F19" s="2014">
        <v>109</v>
      </c>
      <c r="G19" s="297">
        <v>0</v>
      </c>
      <c r="H19" s="1446">
        <f>D19-F19</f>
        <v>-31</v>
      </c>
      <c r="I19" s="1235"/>
    </row>
    <row r="20" spans="1:73" s="1237" customFormat="1" ht="18" customHeight="1" x14ac:dyDescent="0.2">
      <c r="A20" s="1248">
        <v>14</v>
      </c>
      <c r="B20" s="1347" t="s">
        <v>190</v>
      </c>
      <c r="C20" s="1544" t="s">
        <v>317</v>
      </c>
      <c r="D20" s="1493">
        <v>2261</v>
      </c>
      <c r="E20" s="297">
        <v>0</v>
      </c>
      <c r="F20" s="2014">
        <v>2705</v>
      </c>
      <c r="G20" s="297">
        <v>0</v>
      </c>
      <c r="H20" s="1446">
        <f t="shared" si="0"/>
        <v>-444</v>
      </c>
      <c r="I20" s="1235"/>
    </row>
    <row r="21" spans="1:73" s="1237" customFormat="1" ht="18" customHeight="1" x14ac:dyDescent="0.2">
      <c r="A21" s="1250">
        <v>15</v>
      </c>
      <c r="B21" s="1347" t="s">
        <v>322</v>
      </c>
      <c r="C21" s="1544" t="s">
        <v>317</v>
      </c>
      <c r="D21" s="1493">
        <v>477</v>
      </c>
      <c r="E21" s="297">
        <v>0</v>
      </c>
      <c r="F21" s="2014">
        <v>392</v>
      </c>
      <c r="G21" s="297">
        <v>0</v>
      </c>
      <c r="H21" s="1446">
        <f t="shared" si="0"/>
        <v>85</v>
      </c>
      <c r="I21" s="1235"/>
    </row>
    <row r="22" spans="1:73" s="1237" customFormat="1" ht="18" customHeight="1" x14ac:dyDescent="0.2">
      <c r="A22" s="1248">
        <v>16</v>
      </c>
      <c r="B22" s="324" t="s">
        <v>323</v>
      </c>
      <c r="C22" s="1544" t="s">
        <v>317</v>
      </c>
      <c r="D22" s="297">
        <v>0</v>
      </c>
      <c r="E22" s="297">
        <v>0</v>
      </c>
      <c r="F22" s="2018">
        <v>1</v>
      </c>
      <c r="G22" s="297">
        <v>0</v>
      </c>
      <c r="H22" s="1446">
        <f t="shared" si="0"/>
        <v>-1</v>
      </c>
      <c r="I22" s="1235"/>
      <c r="J22" s="1236"/>
    </row>
    <row r="23" spans="1:73" s="1240" customFormat="1" ht="18" customHeight="1" x14ac:dyDescent="0.2">
      <c r="A23" s="1250">
        <v>17</v>
      </c>
      <c r="B23" s="1347" t="s">
        <v>713</v>
      </c>
      <c r="C23" s="1548" t="s">
        <v>317</v>
      </c>
      <c r="D23" s="297">
        <v>0</v>
      </c>
      <c r="E23" s="297">
        <v>0</v>
      </c>
      <c r="F23" s="2018">
        <v>8</v>
      </c>
      <c r="G23" s="297">
        <v>0</v>
      </c>
      <c r="H23" s="1446">
        <f t="shared" si="0"/>
        <v>-8</v>
      </c>
      <c r="I23" s="1239"/>
    </row>
    <row r="24" spans="1:73" s="1240" customFormat="1" ht="18" customHeight="1" x14ac:dyDescent="0.2">
      <c r="A24" s="1248">
        <v>18</v>
      </c>
      <c r="B24" s="1345" t="s">
        <v>293</v>
      </c>
      <c r="C24" s="1548" t="s">
        <v>317</v>
      </c>
      <c r="D24" s="1638">
        <v>1</v>
      </c>
      <c r="E24" s="297">
        <v>0</v>
      </c>
      <c r="F24" s="2018">
        <v>1</v>
      </c>
      <c r="G24" s="297">
        <v>0</v>
      </c>
      <c r="H24" s="1446">
        <f>D24-F24</f>
        <v>0</v>
      </c>
      <c r="I24" s="1239"/>
    </row>
    <row r="25" spans="1:73" s="1237" customFormat="1" ht="18" customHeight="1" x14ac:dyDescent="0.2">
      <c r="A25" s="1250">
        <v>19</v>
      </c>
      <c r="B25" s="1347" t="s">
        <v>815</v>
      </c>
      <c r="C25" s="1544" t="s">
        <v>317</v>
      </c>
      <c r="D25" s="297">
        <v>0</v>
      </c>
      <c r="E25" s="297">
        <v>0</v>
      </c>
      <c r="F25" s="2017">
        <v>0</v>
      </c>
      <c r="G25" s="297">
        <v>0</v>
      </c>
      <c r="H25" s="1446">
        <f>D25-F25</f>
        <v>0</v>
      </c>
      <c r="I25" s="1235"/>
      <c r="J25" s="1235"/>
      <c r="K25" s="1235"/>
      <c r="L25" s="1235"/>
      <c r="M25" s="1235"/>
      <c r="N25" s="1235"/>
      <c r="O25" s="1235"/>
      <c r="P25" s="1235"/>
      <c r="Q25" s="1235"/>
      <c r="R25" s="1235"/>
      <c r="S25" s="1235"/>
      <c r="T25" s="1235"/>
      <c r="U25" s="1235"/>
      <c r="V25" s="1235"/>
      <c r="W25" s="1235"/>
      <c r="X25" s="1235"/>
      <c r="Y25" s="1235"/>
    </row>
    <row r="26" spans="1:73" s="1237" customFormat="1" ht="18" customHeight="1" x14ac:dyDescent="0.2">
      <c r="A26" s="1248">
        <v>20</v>
      </c>
      <c r="B26" s="1348" t="s">
        <v>324</v>
      </c>
      <c r="C26" s="1502" t="s">
        <v>398</v>
      </c>
      <c r="D26" s="1639">
        <v>8</v>
      </c>
      <c r="E26" s="297">
        <v>0</v>
      </c>
      <c r="F26" s="2019">
        <v>7</v>
      </c>
      <c r="G26" s="297">
        <v>0</v>
      </c>
      <c r="H26" s="1446">
        <f t="shared" si="0"/>
        <v>1</v>
      </c>
      <c r="I26" s="1235"/>
      <c r="J26" s="1235"/>
      <c r="K26" s="1235"/>
      <c r="L26" s="1235"/>
      <c r="M26" s="1235"/>
      <c r="N26" s="1235"/>
      <c r="O26" s="1235"/>
      <c r="P26" s="1235"/>
      <c r="Q26" s="1235"/>
      <c r="R26" s="1235"/>
      <c r="S26" s="1235"/>
      <c r="T26" s="1235"/>
      <c r="U26" s="1235"/>
      <c r="V26" s="1235"/>
      <c r="W26" s="1235"/>
      <c r="X26" s="1235"/>
      <c r="Y26" s="1235"/>
    </row>
    <row r="27" spans="1:73" s="1237" customFormat="1" ht="47.25" customHeight="1" x14ac:dyDescent="0.2">
      <c r="A27" s="1275" t="s">
        <v>325</v>
      </c>
      <c r="B27" s="1275" t="s">
        <v>326</v>
      </c>
      <c r="C27" s="1275" t="s">
        <v>707</v>
      </c>
      <c r="D27" s="1640" t="s">
        <v>894</v>
      </c>
      <c r="E27" s="1912" t="s">
        <v>895</v>
      </c>
      <c r="F27" s="1438" t="s">
        <v>492</v>
      </c>
      <c r="G27" s="1957" t="s">
        <v>945</v>
      </c>
      <c r="H27" s="1388" t="s">
        <v>327</v>
      </c>
      <c r="I27" s="1241"/>
      <c r="J27" s="1235"/>
      <c r="K27" s="1235"/>
      <c r="L27" s="1235"/>
      <c r="M27" s="1235"/>
      <c r="N27" s="1235"/>
      <c r="O27" s="1235"/>
      <c r="P27" s="1235"/>
      <c r="Q27" s="1235"/>
      <c r="R27" s="1235"/>
      <c r="S27" s="1235"/>
      <c r="T27" s="1235"/>
      <c r="U27" s="1235"/>
      <c r="V27" s="1235"/>
      <c r="W27" s="1235"/>
      <c r="X27" s="1235"/>
      <c r="Y27" s="1235"/>
      <c r="Z27" s="1235"/>
      <c r="AA27" s="1235"/>
      <c r="AB27" s="1235"/>
      <c r="AC27" s="1235"/>
      <c r="AD27" s="1334" t="s">
        <v>734</v>
      </c>
      <c r="AE27" s="1235"/>
      <c r="AF27" s="1235"/>
      <c r="AG27" s="1235"/>
      <c r="AH27" s="1235"/>
      <c r="AI27" s="1235"/>
      <c r="AJ27" s="1235"/>
      <c r="AK27" s="1235"/>
      <c r="AL27" s="1235"/>
      <c r="AM27" s="1235"/>
      <c r="AN27" s="1235"/>
      <c r="AO27" s="1235"/>
      <c r="AP27" s="1235"/>
      <c r="AQ27" s="1235"/>
      <c r="AR27" s="1235"/>
      <c r="AS27" s="1235"/>
      <c r="AT27" s="1235"/>
      <c r="AU27" s="1235"/>
      <c r="AV27" s="1235"/>
      <c r="AW27" s="1235"/>
      <c r="AX27" s="1235"/>
      <c r="AY27" s="1235"/>
      <c r="AZ27" s="1235"/>
      <c r="BA27" s="1235"/>
      <c r="BB27" s="1235"/>
      <c r="BC27" s="1235"/>
      <c r="BD27" s="1235"/>
      <c r="BE27" s="1235"/>
      <c r="BF27" s="1235"/>
      <c r="BG27" s="1235"/>
      <c r="BH27" s="1235"/>
      <c r="BI27" s="1235"/>
      <c r="BJ27" s="1235"/>
      <c r="BK27" s="1235"/>
      <c r="BL27" s="1235"/>
      <c r="BM27" s="1235"/>
      <c r="BN27" s="1235"/>
      <c r="BO27" s="1235"/>
      <c r="BP27" s="1235"/>
      <c r="BQ27" s="1235"/>
      <c r="BR27" s="1235"/>
      <c r="BS27" s="1235"/>
      <c r="BT27" s="1235"/>
      <c r="BU27" s="1235"/>
    </row>
    <row r="28" spans="1:73" s="1237" customFormat="1" ht="21" customHeight="1" x14ac:dyDescent="0.2">
      <c r="A28" s="1281" t="s">
        <v>328</v>
      </c>
      <c r="B28" s="2107" t="s">
        <v>329</v>
      </c>
      <c r="C28" s="2108"/>
      <c r="D28" s="1333"/>
      <c r="E28" s="1350"/>
      <c r="F28" s="1349"/>
      <c r="G28" s="1577"/>
      <c r="H28" s="1447"/>
      <c r="I28" s="1235"/>
    </row>
    <row r="29" spans="1:73" s="1237" customFormat="1" ht="21" customHeight="1" x14ac:dyDescent="0.2">
      <c r="A29" s="1280">
        <v>1</v>
      </c>
      <c r="B29" s="1279" t="s">
        <v>330</v>
      </c>
      <c r="C29" s="1544" t="s">
        <v>331</v>
      </c>
      <c r="D29" s="1641">
        <v>25000</v>
      </c>
      <c r="E29" s="1389">
        <v>4320</v>
      </c>
      <c r="F29" s="1571">
        <f>E29/D29*100</f>
        <v>17.28</v>
      </c>
      <c r="G29" s="1389">
        <v>4531</v>
      </c>
      <c r="H29" s="1443">
        <f>E29/G29*100-100</f>
        <v>-4.6568086515118097</v>
      </c>
      <c r="I29" s="1235"/>
    </row>
    <row r="30" spans="1:73" s="1237" customFormat="1" ht="21" customHeight="1" x14ac:dyDescent="0.2">
      <c r="A30" s="1280"/>
      <c r="B30" s="1347" t="s">
        <v>332</v>
      </c>
      <c r="C30" s="1544"/>
      <c r="D30" s="1641"/>
      <c r="E30" s="1389">
        <v>0</v>
      </c>
      <c r="F30" s="1572"/>
      <c r="G30" s="1338">
        <v>0</v>
      </c>
      <c r="H30" s="1443"/>
      <c r="I30" s="1235"/>
    </row>
    <row r="31" spans="1:73" s="1237" customFormat="1" ht="21" customHeight="1" x14ac:dyDescent="0.2">
      <c r="A31" s="1280">
        <v>2</v>
      </c>
      <c r="B31" s="1279" t="s">
        <v>676</v>
      </c>
      <c r="C31" s="1502" t="s">
        <v>333</v>
      </c>
      <c r="D31" s="1641">
        <f>D32+D33+D34</f>
        <v>500</v>
      </c>
      <c r="E31" s="2043">
        <f>SUM(E32:E34)</f>
        <v>7</v>
      </c>
      <c r="F31" s="1571">
        <f t="shared" ref="F31:F37" si="1">E31/D31*100</f>
        <v>1.4000000000000001</v>
      </c>
      <c r="G31" s="1389">
        <f>SUM(G32:G34)</f>
        <v>7</v>
      </c>
      <c r="H31" s="1443">
        <f t="shared" ref="H31:H37" si="2">E31/G31*100-100</f>
        <v>0</v>
      </c>
      <c r="I31" s="1235"/>
    </row>
    <row r="32" spans="1:73" s="1237" customFormat="1" ht="20.25" customHeight="1" x14ac:dyDescent="0.2">
      <c r="A32" s="1280"/>
      <c r="B32" s="1276" t="s">
        <v>489</v>
      </c>
      <c r="C32" s="1502" t="s">
        <v>334</v>
      </c>
      <c r="D32" s="1642">
        <v>50</v>
      </c>
      <c r="E32" s="1389">
        <v>0</v>
      </c>
      <c r="F32" s="1579">
        <f t="shared" si="1"/>
        <v>0</v>
      </c>
      <c r="G32" s="1983">
        <v>0</v>
      </c>
      <c r="H32" s="1950">
        <v>0</v>
      </c>
      <c r="I32" s="1235"/>
    </row>
    <row r="33" spans="1:33" s="1237" customFormat="1" ht="20.25" customHeight="1" x14ac:dyDescent="0.2">
      <c r="A33" s="1280"/>
      <c r="B33" s="1276" t="s">
        <v>635</v>
      </c>
      <c r="C33" s="1502" t="s">
        <v>334</v>
      </c>
      <c r="D33" s="1642">
        <v>400</v>
      </c>
      <c r="E33" s="2050">
        <v>4</v>
      </c>
      <c r="F33" s="1579">
        <f t="shared" si="1"/>
        <v>1</v>
      </c>
      <c r="G33" s="1983">
        <v>7</v>
      </c>
      <c r="H33" s="1443">
        <f t="shared" si="2"/>
        <v>-42.857142857142861</v>
      </c>
      <c r="I33" s="1235"/>
    </row>
    <row r="34" spans="1:33" s="1237" customFormat="1" ht="20.25" customHeight="1" x14ac:dyDescent="0.2">
      <c r="A34" s="1280"/>
      <c r="B34" s="1276" t="s">
        <v>490</v>
      </c>
      <c r="C34" s="1502" t="s">
        <v>334</v>
      </c>
      <c r="D34" s="1642">
        <v>50</v>
      </c>
      <c r="E34" s="1389">
        <v>3</v>
      </c>
      <c r="F34" s="1579">
        <f t="shared" si="1"/>
        <v>6</v>
      </c>
      <c r="G34" s="1950">
        <v>0</v>
      </c>
      <c r="H34" s="1950">
        <v>0</v>
      </c>
      <c r="I34" s="1235"/>
    </row>
    <row r="35" spans="1:33" s="55" customFormat="1" ht="17.25" customHeight="1" x14ac:dyDescent="0.25">
      <c r="A35" s="1349">
        <v>3</v>
      </c>
      <c r="B35" s="1352" t="s">
        <v>623</v>
      </c>
      <c r="C35" s="1502" t="s">
        <v>398</v>
      </c>
      <c r="D35" s="1643">
        <f>D36+D37</f>
        <v>13000</v>
      </c>
      <c r="E35" s="1643">
        <f>SUM(E36:E37)</f>
        <v>0</v>
      </c>
      <c r="F35" s="1579">
        <f t="shared" si="1"/>
        <v>0</v>
      </c>
      <c r="G35" s="1338">
        <f>G37+G36</f>
        <v>0</v>
      </c>
      <c r="H35" s="1448" t="e">
        <f t="shared" si="2"/>
        <v>#DIV/0!</v>
      </c>
      <c r="I35" s="1353"/>
      <c r="K35" s="58"/>
      <c r="L35" s="58"/>
      <c r="M35" s="58"/>
      <c r="N35" s="1354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1242"/>
      <c r="AG35" s="1714"/>
    </row>
    <row r="36" spans="1:33" s="55" customFormat="1" ht="17.25" customHeight="1" x14ac:dyDescent="0.25">
      <c r="A36" s="1355"/>
      <c r="B36" s="1276" t="s">
        <v>624</v>
      </c>
      <c r="C36" s="1545" t="s">
        <v>334</v>
      </c>
      <c r="D36" s="1644">
        <v>3000</v>
      </c>
      <c r="E36" s="1983">
        <v>0</v>
      </c>
      <c r="F36" s="1579">
        <f t="shared" si="1"/>
        <v>0</v>
      </c>
      <c r="G36" s="1950">
        <v>0</v>
      </c>
      <c r="H36" s="1448" t="e">
        <f t="shared" si="2"/>
        <v>#DIV/0!</v>
      </c>
      <c r="I36" s="1353"/>
      <c r="K36" s="58"/>
      <c r="L36" s="58"/>
      <c r="M36" s="58"/>
      <c r="N36" s="1354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1242"/>
    </row>
    <row r="37" spans="1:33" s="55" customFormat="1" ht="18.75" customHeight="1" x14ac:dyDescent="0.25">
      <c r="A37" s="1356"/>
      <c r="B37" s="1277" t="s">
        <v>625</v>
      </c>
      <c r="C37" s="1546" t="s">
        <v>334</v>
      </c>
      <c r="D37" s="1645">
        <v>10000</v>
      </c>
      <c r="E37" s="2051">
        <v>0</v>
      </c>
      <c r="F37" s="1580">
        <f t="shared" si="1"/>
        <v>0</v>
      </c>
      <c r="G37" s="1982">
        <v>0</v>
      </c>
      <c r="H37" s="1588" t="e">
        <f t="shared" si="2"/>
        <v>#DIV/0!</v>
      </c>
      <c r="I37" s="1353"/>
      <c r="K37" s="58"/>
      <c r="L37" s="58"/>
      <c r="M37" s="58"/>
      <c r="N37" s="1354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1242"/>
    </row>
    <row r="38" spans="1:33" s="1300" customFormat="1" ht="20.25" customHeight="1" x14ac:dyDescent="0.2">
      <c r="A38" s="1503" t="s">
        <v>336</v>
      </c>
      <c r="B38" s="2118" t="s">
        <v>810</v>
      </c>
      <c r="C38" s="2119"/>
      <c r="D38" s="1333"/>
      <c r="E38" s="2052"/>
      <c r="F38" s="1581"/>
      <c r="G38" s="1958"/>
      <c r="H38" s="1444"/>
      <c r="I38" s="1302"/>
    </row>
    <row r="39" spans="1:33" s="1237" customFormat="1" ht="20.25" customHeight="1" x14ac:dyDescent="0.2">
      <c r="A39" s="1282">
        <v>1</v>
      </c>
      <c r="B39" s="1283" t="s">
        <v>337</v>
      </c>
      <c r="C39" s="1543" t="s">
        <v>333</v>
      </c>
      <c r="D39" s="466">
        <v>47</v>
      </c>
      <c r="E39" s="2053">
        <v>45</v>
      </c>
      <c r="F39" s="1582">
        <f t="shared" ref="F39:F73" si="3">E39/D39*100</f>
        <v>95.744680851063833</v>
      </c>
      <c r="G39" s="1959">
        <v>46</v>
      </c>
      <c r="H39" s="1449">
        <f>E39/G39*100-100</f>
        <v>-2.1739130434782652</v>
      </c>
      <c r="I39" s="1235"/>
    </row>
    <row r="40" spans="1:33" s="1237" customFormat="1" ht="20.25" customHeight="1" x14ac:dyDescent="0.2">
      <c r="A40" s="1280">
        <v>2</v>
      </c>
      <c r="B40" s="1279" t="s">
        <v>338</v>
      </c>
      <c r="C40" s="1502" t="s">
        <v>398</v>
      </c>
      <c r="D40" s="1648">
        <f>SUM(D42:D43)</f>
        <v>96</v>
      </c>
      <c r="E40" s="2054">
        <f>SUM(E41:E43)</f>
        <v>42</v>
      </c>
      <c r="F40" s="1571">
        <f t="shared" si="3"/>
        <v>43.75</v>
      </c>
      <c r="G40" s="297">
        <f>SUM(G41:G43)</f>
        <v>0</v>
      </c>
      <c r="H40" s="1338">
        <v>0</v>
      </c>
      <c r="I40" s="1235"/>
    </row>
    <row r="41" spans="1:33" s="1237" customFormat="1" ht="20.25" customHeight="1" x14ac:dyDescent="0.2">
      <c r="A41" s="1280"/>
      <c r="B41" s="1760" t="s">
        <v>851</v>
      </c>
      <c r="C41" s="1502"/>
      <c r="D41" s="1389">
        <v>0</v>
      </c>
      <c r="E41" s="1389">
        <v>0</v>
      </c>
      <c r="F41" s="1338">
        <v>0</v>
      </c>
      <c r="G41" s="1338">
        <v>0</v>
      </c>
      <c r="H41" s="1338">
        <v>0</v>
      </c>
      <c r="I41" s="1235"/>
    </row>
    <row r="42" spans="1:33" s="1237" customFormat="1" ht="20.25" customHeight="1" x14ac:dyDescent="0.2">
      <c r="A42" s="1280"/>
      <c r="B42" s="1276" t="s">
        <v>494</v>
      </c>
      <c r="C42" s="1502" t="s">
        <v>398</v>
      </c>
      <c r="D42" s="1646">
        <v>54</v>
      </c>
      <c r="E42" s="1389">
        <v>0</v>
      </c>
      <c r="F42" s="1571">
        <f t="shared" si="3"/>
        <v>0</v>
      </c>
      <c r="G42" s="1338">
        <v>0</v>
      </c>
      <c r="H42" s="1338">
        <v>0</v>
      </c>
      <c r="I42" s="1235"/>
      <c r="J42" s="1243"/>
    </row>
    <row r="43" spans="1:33" s="1237" customFormat="1" ht="20.25" customHeight="1" x14ac:dyDescent="0.2">
      <c r="A43" s="1280"/>
      <c r="B43" s="1276" t="s">
        <v>495</v>
      </c>
      <c r="C43" s="1502" t="s">
        <v>398</v>
      </c>
      <c r="D43" s="1646">
        <v>42</v>
      </c>
      <c r="E43" s="2049">
        <v>42</v>
      </c>
      <c r="F43" s="1571">
        <f t="shared" si="3"/>
        <v>100</v>
      </c>
      <c r="G43" s="1338">
        <v>0</v>
      </c>
      <c r="H43" s="1338">
        <v>0</v>
      </c>
      <c r="I43" s="1235"/>
    </row>
    <row r="44" spans="1:33" s="1237" customFormat="1" ht="20.25" customHeight="1" x14ac:dyDescent="0.2">
      <c r="A44" s="1285" t="s">
        <v>339</v>
      </c>
      <c r="B44" s="2125" t="s">
        <v>340</v>
      </c>
      <c r="C44" s="2126"/>
      <c r="D44" s="1647"/>
      <c r="E44" s="328"/>
      <c r="F44" s="1571"/>
      <c r="G44" s="328"/>
      <c r="H44" s="1443"/>
      <c r="I44" s="1235"/>
    </row>
    <row r="45" spans="1:33" s="1237" customFormat="1" ht="20.25" customHeight="1" x14ac:dyDescent="0.2">
      <c r="A45" s="1280">
        <v>1</v>
      </c>
      <c r="B45" s="1279" t="s">
        <v>341</v>
      </c>
      <c r="C45" s="1502" t="s">
        <v>333</v>
      </c>
      <c r="D45" s="1648">
        <f>D46+D47</f>
        <v>3029</v>
      </c>
      <c r="E45" s="1338">
        <f>E46+E47</f>
        <v>3121</v>
      </c>
      <c r="F45" s="1571">
        <f>E45/D45*100</f>
        <v>103.03730604159789</v>
      </c>
      <c r="G45" s="1984">
        <f>SUM(G46:G47)</f>
        <v>2975</v>
      </c>
      <c r="H45" s="1443">
        <f t="shared" ref="H45:H54" si="4">E45/G45*100-100</f>
        <v>4.907563025210095</v>
      </c>
      <c r="I45" s="1235"/>
    </row>
    <row r="46" spans="1:33" s="1237" customFormat="1" ht="20.25" customHeight="1" x14ac:dyDescent="0.2">
      <c r="A46" s="1280"/>
      <c r="B46" s="1276" t="s">
        <v>444</v>
      </c>
      <c r="C46" s="1502" t="s">
        <v>333</v>
      </c>
      <c r="D46" s="1649">
        <v>1452</v>
      </c>
      <c r="E46" s="1983">
        <v>1490</v>
      </c>
      <c r="F46" s="1579">
        <f t="shared" si="3"/>
        <v>102.61707988980717</v>
      </c>
      <c r="G46" s="1985">
        <v>1427</v>
      </c>
      <c r="H46" s="1450">
        <f t="shared" si="4"/>
        <v>4.4148563419761757</v>
      </c>
      <c r="I46" s="1235"/>
    </row>
    <row r="47" spans="1:33" s="1237" customFormat="1" ht="20.25" customHeight="1" x14ac:dyDescent="0.2">
      <c r="A47" s="1280"/>
      <c r="B47" s="1276" t="s">
        <v>445</v>
      </c>
      <c r="C47" s="1502" t="s">
        <v>333</v>
      </c>
      <c r="D47" s="1649">
        <v>1577</v>
      </c>
      <c r="E47" s="1983">
        <v>1631</v>
      </c>
      <c r="F47" s="1579">
        <f t="shared" si="3"/>
        <v>103.42422320862397</v>
      </c>
      <c r="G47" s="1985">
        <v>1548</v>
      </c>
      <c r="H47" s="1450">
        <f t="shared" si="4"/>
        <v>5.3617571059431555</v>
      </c>
      <c r="I47" s="1235"/>
    </row>
    <row r="48" spans="1:33" s="1237" customFormat="1" ht="20.25" customHeight="1" x14ac:dyDescent="0.2">
      <c r="A48" s="1280">
        <v>2</v>
      </c>
      <c r="B48" s="1279" t="s">
        <v>342</v>
      </c>
      <c r="C48" s="1502" t="s">
        <v>333</v>
      </c>
      <c r="D48" s="465">
        <f>D49+D50</f>
        <v>50</v>
      </c>
      <c r="E48" s="2048">
        <f>E49+E50</f>
        <v>25</v>
      </c>
      <c r="F48" s="1579">
        <f t="shared" si="3"/>
        <v>50</v>
      </c>
      <c r="G48" s="1987">
        <f>SUM(G49:G50)</f>
        <v>3</v>
      </c>
      <c r="H48" s="1443">
        <f>E48/G48*100-100</f>
        <v>733.33333333333337</v>
      </c>
      <c r="I48" s="1235"/>
    </row>
    <row r="49" spans="1:50" s="1237" customFormat="1" ht="20.25" customHeight="1" x14ac:dyDescent="0.2">
      <c r="A49" s="1280"/>
      <c r="B49" s="1276" t="s">
        <v>444</v>
      </c>
      <c r="C49" s="1502" t="s">
        <v>333</v>
      </c>
      <c r="D49" s="1646">
        <v>20</v>
      </c>
      <c r="E49" s="2049">
        <v>13</v>
      </c>
      <c r="F49" s="1571">
        <f>E49/D49*100</f>
        <v>65</v>
      </c>
      <c r="G49" s="1985">
        <v>0</v>
      </c>
      <c r="H49" s="1443">
        <f>G49/E49*100-100</f>
        <v>-100</v>
      </c>
      <c r="I49" s="1235"/>
    </row>
    <row r="50" spans="1:50" s="1237" customFormat="1" ht="20.25" customHeight="1" x14ac:dyDescent="0.2">
      <c r="A50" s="1280"/>
      <c r="B50" s="1276" t="s">
        <v>445</v>
      </c>
      <c r="C50" s="1502" t="s">
        <v>333</v>
      </c>
      <c r="D50" s="1646">
        <v>30</v>
      </c>
      <c r="E50" s="1983">
        <v>12</v>
      </c>
      <c r="F50" s="1571">
        <f>E50/D50*100</f>
        <v>40</v>
      </c>
      <c r="G50" s="1985">
        <v>3</v>
      </c>
      <c r="H50" s="1986">
        <f t="shared" si="4"/>
        <v>300</v>
      </c>
      <c r="I50" s="1235"/>
    </row>
    <row r="51" spans="1:50" s="1237" customFormat="1" ht="20.25" customHeight="1" x14ac:dyDescent="0.2">
      <c r="A51" s="1280">
        <v>3</v>
      </c>
      <c r="B51" s="1279" t="s">
        <v>636</v>
      </c>
      <c r="C51" s="1502" t="s">
        <v>333</v>
      </c>
      <c r="D51" s="1648">
        <f>D52+D53</f>
        <v>2127</v>
      </c>
      <c r="E51" s="1123">
        <f>E52+E53</f>
        <v>2210</v>
      </c>
      <c r="F51" s="1571">
        <f>E51/D51*100</f>
        <v>103.90220968500235</v>
      </c>
      <c r="G51" s="1826">
        <f>G52+G53</f>
        <v>2123</v>
      </c>
      <c r="H51" s="1450">
        <f t="shared" si="4"/>
        <v>4.0979745642958108</v>
      </c>
      <c r="I51" s="1235"/>
    </row>
    <row r="52" spans="1:50" s="1237" customFormat="1" ht="20.25" customHeight="1" x14ac:dyDescent="0.2">
      <c r="A52" s="1280"/>
      <c r="B52" s="1276" t="s">
        <v>444</v>
      </c>
      <c r="C52" s="1502" t="s">
        <v>333</v>
      </c>
      <c r="D52" s="1649">
        <v>1019</v>
      </c>
      <c r="E52" s="1983">
        <v>1058</v>
      </c>
      <c r="F52" s="1571">
        <f>E52/D52*100</f>
        <v>103.82728164867517</v>
      </c>
      <c r="G52" s="1985">
        <v>1025</v>
      </c>
      <c r="H52" s="1450">
        <f t="shared" si="4"/>
        <v>3.2195121951219505</v>
      </c>
      <c r="I52" s="1235"/>
    </row>
    <row r="53" spans="1:50" s="1237" customFormat="1" ht="20.25" customHeight="1" x14ac:dyDescent="0.2">
      <c r="A53" s="1280"/>
      <c r="B53" s="1276" t="s">
        <v>445</v>
      </c>
      <c r="C53" s="1502" t="s">
        <v>333</v>
      </c>
      <c r="D53" s="1649">
        <v>1108</v>
      </c>
      <c r="E53" s="1983">
        <v>1152</v>
      </c>
      <c r="F53" s="1571">
        <f>E53/D53*100</f>
        <v>103.97111913357399</v>
      </c>
      <c r="G53" s="1985">
        <v>1098</v>
      </c>
      <c r="H53" s="1450">
        <f t="shared" si="4"/>
        <v>4.9180327868852487</v>
      </c>
      <c r="I53" s="1235"/>
    </row>
    <row r="54" spans="1:50" s="1237" customFormat="1" ht="20.25" customHeight="1" x14ac:dyDescent="0.2">
      <c r="A54" s="1280">
        <v>4</v>
      </c>
      <c r="B54" s="1279" t="s">
        <v>652</v>
      </c>
      <c r="C54" s="1502" t="s">
        <v>809</v>
      </c>
      <c r="D54" s="465">
        <v>147</v>
      </c>
      <c r="E54" s="1389">
        <v>147</v>
      </c>
      <c r="F54" s="1571">
        <f t="shared" si="3"/>
        <v>100</v>
      </c>
      <c r="G54" s="1984">
        <v>149</v>
      </c>
      <c r="H54" s="1443">
        <f t="shared" si="4"/>
        <v>-1.3422818791946298</v>
      </c>
      <c r="I54" s="1235"/>
    </row>
    <row r="55" spans="1:50" s="1237" customFormat="1" ht="21.75" customHeight="1" x14ac:dyDescent="0.2">
      <c r="A55" s="1286" t="s">
        <v>343</v>
      </c>
      <c r="B55" s="2129" t="s">
        <v>345</v>
      </c>
      <c r="C55" s="2130"/>
      <c r="D55" s="1650"/>
      <c r="E55" s="2009"/>
      <c r="F55" s="1571"/>
      <c r="G55" s="328"/>
      <c r="H55" s="1443"/>
      <c r="I55" s="1244"/>
      <c r="J55" s="1235"/>
      <c r="K55" s="1235"/>
      <c r="L55" s="1235"/>
      <c r="M55" s="1235"/>
      <c r="N55" s="1235"/>
      <c r="O55" s="1235"/>
      <c r="P55" s="1235"/>
      <c r="Q55" s="1235"/>
      <c r="R55" s="1235"/>
      <c r="S55" s="1235"/>
      <c r="T55" s="1235"/>
      <c r="U55" s="1235"/>
      <c r="V55" s="1235"/>
      <c r="W55" s="1235"/>
      <c r="X55" s="1235"/>
      <c r="Y55" s="1235"/>
      <c r="Z55" s="1235"/>
      <c r="AA55" s="1235"/>
      <c r="AB55" s="1235"/>
      <c r="AC55" s="1235"/>
      <c r="AD55" s="1235"/>
      <c r="AE55" s="1235"/>
      <c r="AF55" s="1235"/>
      <c r="AG55" s="1235"/>
      <c r="AH55" s="1235"/>
      <c r="AI55" s="1235"/>
      <c r="AJ55" s="1235"/>
      <c r="AK55" s="1235"/>
      <c r="AL55" s="1235"/>
      <c r="AM55" s="1235"/>
      <c r="AN55" s="1235"/>
      <c r="AO55" s="1235"/>
      <c r="AP55" s="1235"/>
      <c r="AQ55" s="1235"/>
      <c r="AR55" s="1235"/>
      <c r="AS55" s="1235"/>
      <c r="AT55" s="1235"/>
      <c r="AU55" s="1235"/>
      <c r="AV55" s="1235"/>
      <c r="AW55" s="1235"/>
      <c r="AX55" s="1235"/>
    </row>
    <row r="56" spans="1:50" s="1237" customFormat="1" ht="19.5" customHeight="1" x14ac:dyDescent="0.2">
      <c r="A56" s="1287">
        <v>1</v>
      </c>
      <c r="B56" s="1288" t="s">
        <v>346</v>
      </c>
      <c r="C56" s="1501" t="s">
        <v>333</v>
      </c>
      <c r="D56" s="1651">
        <v>16500</v>
      </c>
      <c r="E56" s="1389">
        <v>2560</v>
      </c>
      <c r="F56" s="1571">
        <f t="shared" si="3"/>
        <v>15.515151515151516</v>
      </c>
      <c r="G56" s="1389">
        <v>2379</v>
      </c>
      <c r="H56" s="1443">
        <f>E56/G56*100-100</f>
        <v>7.6082387557797375</v>
      </c>
      <c r="I56" s="1235"/>
    </row>
    <row r="57" spans="1:50" s="1237" customFormat="1" ht="19.5" customHeight="1" x14ac:dyDescent="0.2">
      <c r="A57" s="1287">
        <v>2</v>
      </c>
      <c r="B57" s="1288" t="s">
        <v>347</v>
      </c>
      <c r="C57" s="1501" t="s">
        <v>331</v>
      </c>
      <c r="D57" s="1651">
        <v>11500</v>
      </c>
      <c r="E57" s="1389">
        <v>2235</v>
      </c>
      <c r="F57" s="1571">
        <f t="shared" si="3"/>
        <v>19.434782608695652</v>
      </c>
      <c r="G57" s="1389">
        <v>1866</v>
      </c>
      <c r="H57" s="1443">
        <f>E57/G57*100-100</f>
        <v>19.774919614147905</v>
      </c>
      <c r="I57" s="1235"/>
    </row>
    <row r="58" spans="1:50" s="1237" customFormat="1" ht="19.5" customHeight="1" x14ac:dyDescent="0.2">
      <c r="A58" s="1287">
        <v>3</v>
      </c>
      <c r="B58" s="1288" t="s">
        <v>348</v>
      </c>
      <c r="C58" s="1501" t="s">
        <v>333</v>
      </c>
      <c r="D58" s="1650">
        <v>210</v>
      </c>
      <c r="E58" s="1389">
        <v>36</v>
      </c>
      <c r="F58" s="1571">
        <f t="shared" si="3"/>
        <v>17.142857142857142</v>
      </c>
      <c r="G58" s="1389">
        <v>28</v>
      </c>
      <c r="H58" s="1443">
        <f>E58/G58*100-100</f>
        <v>28.571428571428584</v>
      </c>
      <c r="I58" s="1235"/>
    </row>
    <row r="59" spans="1:50" s="1237" customFormat="1" ht="19.5" customHeight="1" x14ac:dyDescent="0.2">
      <c r="A59" s="1287">
        <v>4</v>
      </c>
      <c r="B59" s="1288" t="s">
        <v>650</v>
      </c>
      <c r="C59" s="1501" t="s">
        <v>333</v>
      </c>
      <c r="D59" s="1650">
        <v>360</v>
      </c>
      <c r="E59" s="1389">
        <v>77</v>
      </c>
      <c r="F59" s="1571">
        <f t="shared" si="3"/>
        <v>21.388888888888889</v>
      </c>
      <c r="G59" s="1389">
        <v>66</v>
      </c>
      <c r="H59" s="1443">
        <f>E59/G59*100-100</f>
        <v>16.666666666666671</v>
      </c>
      <c r="I59" s="1235"/>
    </row>
    <row r="60" spans="1:50" s="1237" customFormat="1" ht="19.5" customHeight="1" x14ac:dyDescent="0.2">
      <c r="A60" s="1287">
        <v>5</v>
      </c>
      <c r="B60" s="1289" t="s">
        <v>349</v>
      </c>
      <c r="C60" s="1359" t="s">
        <v>0</v>
      </c>
      <c r="D60" s="1652"/>
      <c r="E60" s="1578">
        <v>0</v>
      </c>
      <c r="F60" s="1582"/>
      <c r="G60" s="1949">
        <v>0</v>
      </c>
      <c r="H60" s="1449"/>
      <c r="I60" s="1235"/>
    </row>
    <row r="61" spans="1:50" s="1237" customFormat="1" ht="19.5" customHeight="1" x14ac:dyDescent="0.2">
      <c r="A61" s="1286"/>
      <c r="B61" s="2129" t="s">
        <v>350</v>
      </c>
      <c r="C61" s="2130"/>
      <c r="D61" s="1653"/>
      <c r="E61" s="328"/>
      <c r="F61" s="1571"/>
      <c r="G61" s="328"/>
      <c r="H61" s="1443"/>
      <c r="I61" s="1235"/>
    </row>
    <row r="62" spans="1:50" s="1237" customFormat="1" ht="19.5" customHeight="1" x14ac:dyDescent="0.2">
      <c r="A62" s="1287">
        <v>1</v>
      </c>
      <c r="B62" s="1288" t="s">
        <v>351</v>
      </c>
      <c r="C62" s="1550" t="s">
        <v>358</v>
      </c>
      <c r="D62" s="1651">
        <v>130000</v>
      </c>
      <c r="E62" s="1389">
        <v>24757</v>
      </c>
      <c r="F62" s="1336">
        <f>E62/D62*100</f>
        <v>19.043846153846154</v>
      </c>
      <c r="G62" s="1389">
        <v>24446</v>
      </c>
      <c r="H62" s="1443">
        <f>E62/G62*100-100</f>
        <v>1.2721917696146647</v>
      </c>
      <c r="I62" s="1235"/>
    </row>
    <row r="63" spans="1:50" s="1237" customFormat="1" ht="19.5" customHeight="1" x14ac:dyDescent="0.2">
      <c r="A63" s="1287">
        <v>2</v>
      </c>
      <c r="B63" s="1288" t="s">
        <v>352</v>
      </c>
      <c r="C63" s="1551" t="s">
        <v>334</v>
      </c>
      <c r="D63" s="1651">
        <v>100000</v>
      </c>
      <c r="E63" s="1389">
        <v>23993</v>
      </c>
      <c r="F63" s="1336">
        <f t="shared" si="3"/>
        <v>23.993000000000002</v>
      </c>
      <c r="G63" s="1389">
        <v>23912</v>
      </c>
      <c r="H63" s="1443">
        <f>E63/G63*100-100</f>
        <v>0.33874205419873249</v>
      </c>
      <c r="I63" s="1235"/>
    </row>
    <row r="64" spans="1:50" s="1237" customFormat="1" ht="19.5" customHeight="1" x14ac:dyDescent="0.2">
      <c r="A64" s="1393">
        <v>3</v>
      </c>
      <c r="B64" s="1394" t="s">
        <v>353</v>
      </c>
      <c r="C64" s="1552" t="s">
        <v>334</v>
      </c>
      <c r="D64" s="1654">
        <v>100000</v>
      </c>
      <c r="E64" s="1297">
        <v>23131</v>
      </c>
      <c r="F64" s="2042">
        <f t="shared" si="3"/>
        <v>23.131</v>
      </c>
      <c r="G64" s="1297">
        <v>22974</v>
      </c>
      <c r="H64" s="1449">
        <f>E64/G64*100-100</f>
        <v>0.68338121354574355</v>
      </c>
      <c r="I64" s="1235"/>
    </row>
    <row r="65" spans="1:38" s="1237" customFormat="1" ht="19.5" customHeight="1" x14ac:dyDescent="0.2">
      <c r="A65" s="1393">
        <v>4</v>
      </c>
      <c r="B65" s="1668" t="s">
        <v>354</v>
      </c>
      <c r="C65" s="1669"/>
      <c r="D65" s="466"/>
      <c r="E65" s="1297">
        <v>0</v>
      </c>
      <c r="F65" s="2042"/>
      <c r="G65" s="1297">
        <v>0</v>
      </c>
      <c r="H65" s="1951">
        <v>0</v>
      </c>
      <c r="I65" s="1235"/>
    </row>
    <row r="66" spans="1:38" s="1237" customFormat="1" ht="21.75" customHeight="1" x14ac:dyDescent="0.2">
      <c r="A66" s="1673" t="s">
        <v>344</v>
      </c>
      <c r="B66" s="2131" t="s">
        <v>356</v>
      </c>
      <c r="C66" s="2131"/>
      <c r="D66" s="1674"/>
      <c r="E66" s="2009"/>
      <c r="F66" s="1336"/>
      <c r="G66" s="2043"/>
      <c r="H66" s="1443"/>
      <c r="I66" s="1235"/>
    </row>
    <row r="67" spans="1:38" s="1237" customFormat="1" ht="19.5" customHeight="1" x14ac:dyDescent="0.2">
      <c r="A67" s="1360"/>
      <c r="B67" s="1361" t="s">
        <v>488</v>
      </c>
      <c r="C67" s="1553" t="s">
        <v>0</v>
      </c>
      <c r="D67" s="1656" t="s">
        <v>565</v>
      </c>
      <c r="E67" s="1988">
        <f>F68</f>
        <v>20.150684931506849</v>
      </c>
      <c r="F67" s="2044"/>
      <c r="G67" s="1988">
        <v>12.4</v>
      </c>
      <c r="H67" s="1443"/>
      <c r="I67" s="1235"/>
    </row>
    <row r="68" spans="1:38" s="1237" customFormat="1" ht="19.5" customHeight="1" x14ac:dyDescent="0.2">
      <c r="A68" s="1360">
        <v>1</v>
      </c>
      <c r="B68" s="1296" t="s">
        <v>357</v>
      </c>
      <c r="C68" s="1554" t="s">
        <v>358</v>
      </c>
      <c r="D68" s="1657">
        <v>14600</v>
      </c>
      <c r="E68" s="1389">
        <v>2942</v>
      </c>
      <c r="F68" s="2045">
        <f>E68/D68*100</f>
        <v>20.150684931506849</v>
      </c>
      <c r="G68" s="1389">
        <v>2053</v>
      </c>
      <c r="H68" s="1443">
        <f t="shared" ref="H68:H74" si="5">E68/G68*100-100</f>
        <v>43.302484169508034</v>
      </c>
      <c r="I68" s="1235"/>
    </row>
    <row r="69" spans="1:38" s="1237" customFormat="1" ht="19.5" customHeight="1" x14ac:dyDescent="0.2">
      <c r="A69" s="1360">
        <v>2</v>
      </c>
      <c r="B69" s="1296" t="s">
        <v>721</v>
      </c>
      <c r="C69" s="1554" t="s">
        <v>359</v>
      </c>
      <c r="D69" s="1657">
        <v>14600</v>
      </c>
      <c r="E69" s="1389">
        <v>1732</v>
      </c>
      <c r="F69" s="1336">
        <f t="shared" si="3"/>
        <v>11.863013698630137</v>
      </c>
      <c r="G69" s="1389">
        <v>2429</v>
      </c>
      <c r="H69" s="1443">
        <f t="shared" si="5"/>
        <v>-28.694936187731585</v>
      </c>
      <c r="I69" s="1235"/>
    </row>
    <row r="70" spans="1:38" s="1237" customFormat="1" ht="19.5" customHeight="1" x14ac:dyDescent="0.2">
      <c r="A70" s="1360">
        <v>3</v>
      </c>
      <c r="B70" s="1296" t="s">
        <v>715</v>
      </c>
      <c r="C70" s="1554" t="s">
        <v>360</v>
      </c>
      <c r="D70" s="1578">
        <v>0</v>
      </c>
      <c r="E70" s="2046">
        <v>0</v>
      </c>
      <c r="F70" s="2046">
        <v>0</v>
      </c>
      <c r="G70" s="1389">
        <v>0</v>
      </c>
      <c r="H70" s="1389">
        <v>0</v>
      </c>
      <c r="I70" s="1235"/>
    </row>
    <row r="71" spans="1:38" s="1237" customFormat="1" ht="19.5" customHeight="1" x14ac:dyDescent="0.2">
      <c r="A71" s="1360">
        <v>4</v>
      </c>
      <c r="B71" s="1296" t="s">
        <v>496</v>
      </c>
      <c r="C71" s="1554" t="s">
        <v>358</v>
      </c>
      <c r="D71" s="1657">
        <v>12240</v>
      </c>
      <c r="E71" s="1389">
        <v>1468</v>
      </c>
      <c r="F71" s="1336">
        <f>E71/D71*100</f>
        <v>11.993464052287582</v>
      </c>
      <c r="G71" s="1389">
        <v>1767</v>
      </c>
      <c r="H71" s="1443">
        <f t="shared" si="5"/>
        <v>-16.921335597057166</v>
      </c>
      <c r="I71" s="1235"/>
    </row>
    <row r="72" spans="1:38" s="1237" customFormat="1" ht="19.5" customHeight="1" x14ac:dyDescent="0.2">
      <c r="A72" s="1360">
        <v>5</v>
      </c>
      <c r="B72" s="1296" t="s">
        <v>361</v>
      </c>
      <c r="C72" s="1554" t="s">
        <v>358</v>
      </c>
      <c r="D72" s="1657">
        <v>14020</v>
      </c>
      <c r="E72" s="1389">
        <v>2953</v>
      </c>
      <c r="F72" s="1336">
        <f t="shared" si="3"/>
        <v>21.062767475035663</v>
      </c>
      <c r="G72" s="1389">
        <v>2794</v>
      </c>
      <c r="H72" s="1443">
        <f t="shared" si="5"/>
        <v>5.6907659269864013</v>
      </c>
      <c r="I72" s="1235"/>
    </row>
    <row r="73" spans="1:38" s="1237" customFormat="1" ht="19.5" customHeight="1" x14ac:dyDescent="0.2">
      <c r="A73" s="1675">
        <v>6</v>
      </c>
      <c r="B73" s="1676" t="s">
        <v>733</v>
      </c>
      <c r="C73" s="1677" t="s">
        <v>358</v>
      </c>
      <c r="D73" s="1678">
        <v>13970</v>
      </c>
      <c r="E73" s="1852">
        <v>2384</v>
      </c>
      <c r="F73" s="1586">
        <f t="shared" si="3"/>
        <v>17.065139584824625</v>
      </c>
      <c r="G73" s="1852">
        <v>3117</v>
      </c>
      <c r="H73" s="1451">
        <f t="shared" si="5"/>
        <v>-23.51620147577799</v>
      </c>
      <c r="I73" s="1245"/>
    </row>
    <row r="74" spans="1:38" s="1237" customFormat="1" ht="19.5" customHeight="1" x14ac:dyDescent="0.2">
      <c r="A74" s="1670">
        <v>7</v>
      </c>
      <c r="B74" s="1671" t="s">
        <v>362</v>
      </c>
      <c r="C74" s="1672" t="s">
        <v>358</v>
      </c>
      <c r="D74" s="1657">
        <v>13970</v>
      </c>
      <c r="E74" s="1989">
        <v>2493</v>
      </c>
      <c r="F74" s="2047">
        <f>E74/D74*100</f>
        <v>17.845382963493201</v>
      </c>
      <c r="G74" s="1989">
        <v>1597</v>
      </c>
      <c r="H74" s="1444">
        <f t="shared" si="5"/>
        <v>56.105197244834073</v>
      </c>
      <c r="I74" s="1245"/>
    </row>
    <row r="75" spans="1:38" s="1300" customFormat="1" ht="22.5" customHeight="1" x14ac:dyDescent="0.2">
      <c r="A75" s="1362" t="s">
        <v>355</v>
      </c>
      <c r="B75" s="2136" t="s">
        <v>630</v>
      </c>
      <c r="C75" s="2137"/>
      <c r="D75" s="2023"/>
      <c r="E75" s="2009"/>
      <c r="F75" s="465"/>
      <c r="G75" s="2043"/>
      <c r="H75" s="1443"/>
      <c r="I75" s="1363"/>
      <c r="J75" s="1302"/>
      <c r="K75" s="1302"/>
      <c r="L75" s="1302"/>
      <c r="M75" s="1302"/>
      <c r="N75" s="1302"/>
      <c r="O75" s="1302"/>
      <c r="P75" s="1302"/>
      <c r="Q75" s="1302"/>
      <c r="R75" s="1302"/>
      <c r="S75" s="1302"/>
      <c r="T75" s="1302"/>
      <c r="U75" s="1302"/>
      <c r="V75" s="1302"/>
      <c r="W75" s="1302"/>
      <c r="X75" s="1302"/>
      <c r="Y75" s="1302"/>
      <c r="Z75" s="1302"/>
      <c r="AA75" s="1302"/>
      <c r="AB75" s="1302"/>
      <c r="AC75" s="1302"/>
      <c r="AD75" s="1302"/>
      <c r="AE75" s="1302"/>
      <c r="AF75" s="1302"/>
      <c r="AG75" s="1302"/>
      <c r="AH75" s="1302"/>
      <c r="AI75" s="1302"/>
      <c r="AJ75" s="1302"/>
      <c r="AK75" s="1302"/>
      <c r="AL75" s="1302"/>
    </row>
    <row r="76" spans="1:38" s="1237" customFormat="1" ht="19.5" customHeight="1" x14ac:dyDescent="0.2">
      <c r="A76" s="1351"/>
      <c r="B76" s="1364" t="s">
        <v>368</v>
      </c>
      <c r="C76" s="1555" t="s">
        <v>0</v>
      </c>
      <c r="D76" s="1383">
        <v>13.5</v>
      </c>
      <c r="E76" s="2147" t="s">
        <v>946</v>
      </c>
      <c r="F76" s="2148"/>
      <c r="G76" s="2149"/>
      <c r="H76" s="1443"/>
      <c r="I76" s="1235"/>
    </row>
    <row r="77" spans="1:38" s="1237" customFormat="1" ht="19.5" customHeight="1" x14ac:dyDescent="0.2">
      <c r="A77" s="1351">
        <v>1</v>
      </c>
      <c r="B77" s="1364" t="s">
        <v>369</v>
      </c>
      <c r="C77" s="1720" t="s">
        <v>358</v>
      </c>
      <c r="D77" s="1658">
        <v>70000</v>
      </c>
      <c r="E77" s="2132" t="s">
        <v>947</v>
      </c>
      <c r="F77" s="1336">
        <v>0</v>
      </c>
      <c r="G77" s="2132" t="s">
        <v>947</v>
      </c>
      <c r="H77" s="1443">
        <v>0</v>
      </c>
      <c r="I77" s="1235"/>
    </row>
    <row r="78" spans="1:38" s="1237" customFormat="1" ht="19.5" customHeight="1" x14ac:dyDescent="0.2">
      <c r="A78" s="1351">
        <v>2</v>
      </c>
      <c r="B78" s="1364" t="s">
        <v>629</v>
      </c>
      <c r="C78" s="1720" t="s">
        <v>317</v>
      </c>
      <c r="D78" s="1658">
        <v>12000</v>
      </c>
      <c r="E78" s="2133"/>
      <c r="F78" s="1336">
        <f>E78/D78*100</f>
        <v>0</v>
      </c>
      <c r="G78" s="2133"/>
      <c r="H78" s="1443">
        <v>0</v>
      </c>
      <c r="I78" s="1235"/>
    </row>
    <row r="79" spans="1:38" s="1237" customFormat="1" ht="19.5" customHeight="1" x14ac:dyDescent="0.2">
      <c r="A79" s="1351">
        <v>3</v>
      </c>
      <c r="B79" s="1364" t="s">
        <v>801</v>
      </c>
      <c r="C79" s="1720" t="s">
        <v>358</v>
      </c>
      <c r="D79" s="2024">
        <v>1530</v>
      </c>
      <c r="E79" s="2134"/>
      <c r="F79" s="1336">
        <f>E79/D79*100</f>
        <v>0</v>
      </c>
      <c r="G79" s="2134"/>
      <c r="H79" s="1443">
        <v>0</v>
      </c>
      <c r="I79" s="1235"/>
    </row>
    <row r="80" spans="1:38" s="1247" customFormat="1" ht="21.75" customHeight="1" x14ac:dyDescent="0.2">
      <c r="A80" s="1362" t="s">
        <v>363</v>
      </c>
      <c r="B80" s="2123" t="s">
        <v>375</v>
      </c>
      <c r="C80" s="2124"/>
      <c r="D80" s="360"/>
      <c r="E80" s="1337"/>
      <c r="F80" s="1571"/>
      <c r="G80" s="1952"/>
      <c r="H80" s="1443"/>
      <c r="I80" s="1246"/>
    </row>
    <row r="81" spans="1:75" s="1247" customFormat="1" ht="19.5" customHeight="1" x14ac:dyDescent="0.2">
      <c r="A81" s="1351">
        <v>1</v>
      </c>
      <c r="B81" s="1284" t="s">
        <v>512</v>
      </c>
      <c r="C81" s="1547" t="s">
        <v>376</v>
      </c>
      <c r="D81" s="1385">
        <v>138</v>
      </c>
      <c r="E81" s="2025">
        <f>D81</f>
        <v>138</v>
      </c>
      <c r="F81" s="1571">
        <f>E81/D81*100</f>
        <v>100</v>
      </c>
      <c r="G81" s="1990">
        <v>141</v>
      </c>
      <c r="H81" s="1443">
        <f>E81/G81*100-100</f>
        <v>-2.1276595744680833</v>
      </c>
      <c r="I81" s="1246"/>
    </row>
    <row r="82" spans="1:75" s="1247" customFormat="1" ht="19.5" customHeight="1" x14ac:dyDescent="0.2">
      <c r="A82" s="1358">
        <v>2</v>
      </c>
      <c r="B82" s="1290" t="s">
        <v>735</v>
      </c>
      <c r="C82" s="1556" t="s">
        <v>377</v>
      </c>
      <c r="D82" s="1990">
        <v>76380</v>
      </c>
      <c r="E82" s="2022">
        <v>0</v>
      </c>
      <c r="F82" s="1571">
        <f>E82/D82*100</f>
        <v>0</v>
      </c>
      <c r="G82" s="1991">
        <v>61485</v>
      </c>
      <c r="H82" s="1443">
        <f>E82/G82*100-100</f>
        <v>-100</v>
      </c>
      <c r="I82" s="1246"/>
    </row>
    <row r="83" spans="1:75" s="1300" customFormat="1" ht="21.75" customHeight="1" x14ac:dyDescent="0.2">
      <c r="A83" s="1362" t="s">
        <v>367</v>
      </c>
      <c r="B83" s="2125" t="s">
        <v>379</v>
      </c>
      <c r="C83" s="2126"/>
      <c r="D83" s="1659"/>
      <c r="E83" s="2026"/>
      <c r="F83" s="1571"/>
      <c r="G83" s="1960"/>
      <c r="H83" s="1443"/>
      <c r="I83" s="1302"/>
      <c r="J83" s="1365"/>
      <c r="K83" s="1365"/>
      <c r="L83" s="1365"/>
      <c r="M83" s="1365"/>
      <c r="N83" s="1365"/>
      <c r="O83" s="1365"/>
      <c r="P83" s="1365"/>
      <c r="Q83" s="1365"/>
      <c r="R83" s="1365"/>
      <c r="S83" s="1365"/>
      <c r="T83" s="1365"/>
      <c r="U83" s="1365"/>
      <c r="V83" s="1365"/>
      <c r="W83" s="1365"/>
      <c r="X83" s="1365"/>
      <c r="Y83" s="1365"/>
    </row>
    <row r="84" spans="1:75" s="1237" customFormat="1" ht="19.5" customHeight="1" x14ac:dyDescent="0.2">
      <c r="A84" s="1351">
        <v>1</v>
      </c>
      <c r="B84" s="1279" t="s">
        <v>380</v>
      </c>
      <c r="C84" s="1547" t="s">
        <v>230</v>
      </c>
      <c r="D84" s="1298">
        <v>204917</v>
      </c>
      <c r="E84" s="1991">
        <v>146576</v>
      </c>
      <c r="F84" s="1571">
        <f>E84/D84*100</f>
        <v>71.529448508420472</v>
      </c>
      <c r="G84" s="1990">
        <v>143440</v>
      </c>
      <c r="H84" s="1443">
        <f>E84/G84*100-100</f>
        <v>2.1862799776910293</v>
      </c>
      <c r="I84" s="1235"/>
    </row>
    <row r="85" spans="1:75" s="1237" customFormat="1" ht="19.5" customHeight="1" x14ac:dyDescent="0.2">
      <c r="A85" s="1351">
        <v>2</v>
      </c>
      <c r="B85" s="1279" t="s">
        <v>381</v>
      </c>
      <c r="C85" s="1547" t="s">
        <v>230</v>
      </c>
      <c r="D85" s="1298">
        <v>204917</v>
      </c>
      <c r="E85" s="1991">
        <v>172164</v>
      </c>
      <c r="F85" s="1571">
        <f t="shared" ref="F85:F91" si="6">E85/D85*100</f>
        <v>84.016455442935438</v>
      </c>
      <c r="G85" s="1990">
        <v>181658</v>
      </c>
      <c r="H85" s="1443">
        <f t="shared" ref="H85:H91" si="7">E85/G85*100-100</f>
        <v>-5.2263043741536279</v>
      </c>
      <c r="I85" s="1235"/>
    </row>
    <row r="86" spans="1:75" s="1237" customFormat="1" ht="19.5" customHeight="1" x14ac:dyDescent="0.2">
      <c r="A86" s="1351">
        <v>3</v>
      </c>
      <c r="B86" s="1279" t="s">
        <v>233</v>
      </c>
      <c r="C86" s="1547" t="s">
        <v>230</v>
      </c>
      <c r="D86" s="1298">
        <v>110536</v>
      </c>
      <c r="E86" s="1991">
        <v>70884</v>
      </c>
      <c r="F86" s="1571">
        <f t="shared" si="6"/>
        <v>64.127524064558145</v>
      </c>
      <c r="G86" s="1990">
        <v>74804</v>
      </c>
      <c r="H86" s="1443">
        <f t="shared" si="7"/>
        <v>-5.240361477995819</v>
      </c>
      <c r="I86" s="1235"/>
    </row>
    <row r="87" spans="1:75" s="1237" customFormat="1" ht="19.5" customHeight="1" x14ac:dyDescent="0.2">
      <c r="A87" s="1351">
        <v>4</v>
      </c>
      <c r="B87" s="1279" t="s">
        <v>382</v>
      </c>
      <c r="C87" s="1547" t="s">
        <v>230</v>
      </c>
      <c r="D87" s="1298">
        <v>204917</v>
      </c>
      <c r="E87" s="1991">
        <v>117068</v>
      </c>
      <c r="F87" s="1571">
        <f t="shared" si="6"/>
        <v>57.129471932538543</v>
      </c>
      <c r="G87" s="1990">
        <v>156243</v>
      </c>
      <c r="H87" s="1443">
        <f t="shared" si="7"/>
        <v>-25.073123275922754</v>
      </c>
      <c r="I87" s="1235"/>
    </row>
    <row r="88" spans="1:75" s="1237" customFormat="1" ht="19.5" customHeight="1" x14ac:dyDescent="0.2">
      <c r="A88" s="1351">
        <v>5</v>
      </c>
      <c r="B88" s="1279" t="s">
        <v>446</v>
      </c>
      <c r="C88" s="1547" t="s">
        <v>230</v>
      </c>
      <c r="D88" s="1298">
        <v>204917</v>
      </c>
      <c r="E88" s="1991">
        <v>156322</v>
      </c>
      <c r="F88" s="1571">
        <f t="shared" si="6"/>
        <v>76.285520479023219</v>
      </c>
      <c r="G88" s="1990">
        <v>113270</v>
      </c>
      <c r="H88" s="1443">
        <f t="shared" si="7"/>
        <v>38.008298755186729</v>
      </c>
      <c r="I88" s="1235"/>
    </row>
    <row r="89" spans="1:75" s="1237" customFormat="1" ht="19.5" customHeight="1" x14ac:dyDescent="0.2">
      <c r="A89" s="1351">
        <v>6</v>
      </c>
      <c r="B89" s="1279" t="s">
        <v>736</v>
      </c>
      <c r="C89" s="1547" t="s">
        <v>371</v>
      </c>
      <c r="D89" s="1298">
        <v>483</v>
      </c>
      <c r="E89" s="1991">
        <v>57</v>
      </c>
      <c r="F89" s="1571">
        <f t="shared" si="6"/>
        <v>11.801242236024844</v>
      </c>
      <c r="G89" s="1992">
        <v>88</v>
      </c>
      <c r="H89" s="1443">
        <f t="shared" si="7"/>
        <v>-35.227272727272734</v>
      </c>
      <c r="I89" s="1235"/>
    </row>
    <row r="90" spans="1:75" s="1237" customFormat="1" ht="19.5" customHeight="1" x14ac:dyDescent="0.2">
      <c r="A90" s="1351">
        <v>7</v>
      </c>
      <c r="B90" s="1279" t="s">
        <v>722</v>
      </c>
      <c r="C90" s="1547"/>
      <c r="D90" s="1298">
        <v>740</v>
      </c>
      <c r="E90" s="1991">
        <v>5</v>
      </c>
      <c r="F90" s="1571">
        <f t="shared" si="6"/>
        <v>0.67567567567567566</v>
      </c>
      <c r="G90" s="1992">
        <v>88</v>
      </c>
      <c r="H90" s="1443">
        <f t="shared" si="7"/>
        <v>-94.318181818181813</v>
      </c>
      <c r="I90" s="1235"/>
    </row>
    <row r="91" spans="1:75" s="1237" customFormat="1" ht="19.5" customHeight="1" x14ac:dyDescent="0.2">
      <c r="A91" s="1351">
        <v>8</v>
      </c>
      <c r="B91" s="1279" t="s">
        <v>723</v>
      </c>
      <c r="C91" s="1547" t="s">
        <v>447</v>
      </c>
      <c r="D91" s="1298">
        <v>22000</v>
      </c>
      <c r="E91" s="1991">
        <v>2322</v>
      </c>
      <c r="F91" s="1571">
        <f t="shared" si="6"/>
        <v>10.554545454545455</v>
      </c>
      <c r="G91" s="1992">
        <v>1088</v>
      </c>
      <c r="H91" s="1443">
        <f t="shared" si="7"/>
        <v>113.41911764705884</v>
      </c>
      <c r="I91" s="1235"/>
    </row>
    <row r="92" spans="1:75" s="1300" customFormat="1" ht="21" customHeight="1" x14ac:dyDescent="0.2">
      <c r="A92" s="1366" t="s">
        <v>370</v>
      </c>
      <c r="B92" s="2123" t="s">
        <v>383</v>
      </c>
      <c r="C92" s="2124"/>
      <c r="D92" s="462"/>
      <c r="E92" s="2009"/>
      <c r="F92" s="1355"/>
      <c r="G92" s="1826"/>
      <c r="H92" s="1443"/>
      <c r="I92" s="1363"/>
      <c r="J92" s="1367"/>
      <c r="K92" s="1367"/>
      <c r="L92" s="1367"/>
      <c r="M92" s="1367"/>
      <c r="N92" s="1367"/>
      <c r="O92" s="1367"/>
      <c r="P92" s="1367"/>
      <c r="Q92" s="1367"/>
      <c r="R92" s="1367"/>
      <c r="S92" s="1367"/>
      <c r="T92" s="1367"/>
      <c r="U92" s="1367"/>
      <c r="V92" s="1367"/>
      <c r="W92" s="1367"/>
      <c r="X92" s="1367"/>
      <c r="Y92" s="1367"/>
      <c r="Z92" s="1302"/>
      <c r="AA92" s="1302"/>
      <c r="AB92" s="1302"/>
      <c r="AC92" s="1302"/>
      <c r="AD92" s="1302"/>
      <c r="AE92" s="1302"/>
      <c r="AF92" s="1302"/>
      <c r="AG92" s="1302"/>
      <c r="AH92" s="1302"/>
      <c r="AI92" s="1302"/>
      <c r="AJ92" s="1302"/>
      <c r="AK92" s="1302"/>
      <c r="AL92" s="1302"/>
      <c r="AM92" s="1302"/>
      <c r="AN92" s="1302"/>
      <c r="AO92" s="1302"/>
      <c r="AP92" s="1302"/>
      <c r="AQ92" s="1302"/>
      <c r="AR92" s="1302"/>
      <c r="AS92" s="1302"/>
      <c r="AT92" s="1302"/>
      <c r="AU92" s="1302"/>
      <c r="AV92" s="1302"/>
      <c r="AW92" s="1302"/>
      <c r="AX92" s="1302"/>
      <c r="AY92" s="1302"/>
      <c r="AZ92" s="1302"/>
      <c r="BA92" s="1302"/>
      <c r="BB92" s="1302"/>
      <c r="BC92" s="1302"/>
      <c r="BD92" s="1302"/>
      <c r="BE92" s="1302"/>
      <c r="BF92" s="1302"/>
      <c r="BG92" s="1302"/>
      <c r="BH92" s="1302"/>
      <c r="BI92" s="1302"/>
      <c r="BJ92" s="1302"/>
      <c r="BK92" s="1302"/>
      <c r="BL92" s="1302"/>
      <c r="BM92" s="1302"/>
      <c r="BN92" s="1302"/>
      <c r="BO92" s="1302"/>
      <c r="BP92" s="1302"/>
      <c r="BQ92" s="1302"/>
      <c r="BR92" s="1302"/>
      <c r="BS92" s="1302"/>
      <c r="BT92" s="1302"/>
      <c r="BU92" s="1302"/>
      <c r="BV92" s="1302"/>
      <c r="BW92" s="1302"/>
    </row>
    <row r="93" spans="1:75" s="1300" customFormat="1" ht="20.25" customHeight="1" x14ac:dyDescent="0.2">
      <c r="A93" s="360">
        <v>1</v>
      </c>
      <c r="B93" s="1347" t="s">
        <v>384</v>
      </c>
      <c r="C93" s="1557" t="s">
        <v>371</v>
      </c>
      <c r="D93" s="462">
        <v>2700</v>
      </c>
      <c r="E93" s="1991">
        <v>558</v>
      </c>
      <c r="F93" s="1571">
        <f>E93/D93*100</f>
        <v>20.666666666666668</v>
      </c>
      <c r="G93" s="1990">
        <v>621</v>
      </c>
      <c r="H93" s="1443">
        <f>E93/G93*100-100</f>
        <v>-10.14492753623189</v>
      </c>
      <c r="I93" s="1302"/>
      <c r="J93" s="1367"/>
      <c r="K93" s="1367"/>
      <c r="L93" s="1367"/>
      <c r="M93" s="1367"/>
      <c r="N93" s="1367"/>
      <c r="O93" s="1367"/>
      <c r="P93" s="1367"/>
      <c r="Q93" s="1367"/>
      <c r="R93" s="1367"/>
      <c r="S93" s="1367"/>
      <c r="T93" s="1367"/>
      <c r="U93" s="1367"/>
      <c r="V93" s="1367"/>
      <c r="W93" s="1367"/>
      <c r="X93" s="1367"/>
      <c r="Y93" s="1367"/>
    </row>
    <row r="94" spans="1:75" s="1300" customFormat="1" ht="20.25" customHeight="1" x14ac:dyDescent="0.2">
      <c r="A94" s="360">
        <v>2</v>
      </c>
      <c r="B94" s="1347" t="s">
        <v>385</v>
      </c>
      <c r="C94" s="1557" t="s">
        <v>373</v>
      </c>
      <c r="D94" s="462">
        <v>6600</v>
      </c>
      <c r="E94" s="1991">
        <v>1314</v>
      </c>
      <c r="F94" s="1571">
        <f>E94/D94*100</f>
        <v>19.90909090909091</v>
      </c>
      <c r="G94" s="1993">
        <v>1204</v>
      </c>
      <c r="H94" s="1443">
        <f>E94/G94*100-100</f>
        <v>9.1362126245847293</v>
      </c>
      <c r="I94" s="1302"/>
      <c r="J94" s="1367"/>
      <c r="K94" s="1367"/>
      <c r="L94" s="1367"/>
      <c r="M94" s="1367"/>
      <c r="N94" s="1367"/>
      <c r="O94" s="1367"/>
      <c r="P94" s="1367"/>
      <c r="Q94" s="1367"/>
      <c r="R94" s="1367"/>
      <c r="S94" s="1367"/>
      <c r="T94" s="1367"/>
      <c r="U94" s="1367"/>
      <c r="V94" s="1367"/>
      <c r="W94" s="1367"/>
      <c r="X94" s="1367"/>
      <c r="Y94" s="1367"/>
    </row>
    <row r="95" spans="1:75" s="1300" customFormat="1" ht="20.25" customHeight="1" x14ac:dyDescent="0.2">
      <c r="A95" s="1368">
        <v>3</v>
      </c>
      <c r="B95" s="1348" t="s">
        <v>159</v>
      </c>
      <c r="C95" s="1558" t="s">
        <v>366</v>
      </c>
      <c r="D95" s="462">
        <v>2404</v>
      </c>
      <c r="E95" s="1991">
        <v>503</v>
      </c>
      <c r="F95" s="1571">
        <f>E95/D95*100</f>
        <v>20.923460898502498</v>
      </c>
      <c r="G95" s="1990">
        <v>755</v>
      </c>
      <c r="H95" s="1443">
        <f>E95/G95*100-100</f>
        <v>-33.377483443708613</v>
      </c>
      <c r="I95" s="1302"/>
      <c r="J95" s="1367"/>
      <c r="K95" s="1367"/>
      <c r="L95" s="1367"/>
      <c r="M95" s="1367"/>
      <c r="N95" s="1367"/>
      <c r="O95" s="1367"/>
      <c r="P95" s="1367"/>
      <c r="Q95" s="1367"/>
      <c r="R95" s="1367"/>
      <c r="S95" s="1367"/>
      <c r="T95" s="1367"/>
      <c r="U95" s="1367"/>
      <c r="V95" s="1367"/>
      <c r="W95" s="1367"/>
      <c r="X95" s="1367"/>
      <c r="Y95" s="1367"/>
    </row>
    <row r="96" spans="1:75" s="1300" customFormat="1" ht="20.25" customHeight="1" x14ac:dyDescent="0.2">
      <c r="A96" s="360">
        <v>4</v>
      </c>
      <c r="B96" s="1347" t="s">
        <v>386</v>
      </c>
      <c r="C96" s="1559" t="s">
        <v>366</v>
      </c>
      <c r="D96" s="462"/>
      <c r="E96" s="1991">
        <v>61</v>
      </c>
      <c r="F96" s="1571"/>
      <c r="G96" s="1994">
        <v>80</v>
      </c>
      <c r="H96" s="1443">
        <f>E96/G96*100-100</f>
        <v>-23.75</v>
      </c>
      <c r="I96" s="1302"/>
      <c r="J96" s="1367"/>
      <c r="K96" s="1367"/>
      <c r="L96" s="1367"/>
      <c r="M96" s="1367"/>
      <c r="N96" s="1367"/>
      <c r="O96" s="1367"/>
      <c r="P96" s="1367"/>
      <c r="Q96" s="1367"/>
      <c r="R96" s="1367"/>
      <c r="S96" s="1367"/>
      <c r="T96" s="1367"/>
      <c r="U96" s="1367"/>
      <c r="V96" s="1367"/>
      <c r="W96" s="1367"/>
      <c r="X96" s="1367"/>
      <c r="Y96" s="1367"/>
    </row>
    <row r="97" spans="1:31" s="1300" customFormat="1" ht="20.25" customHeight="1" x14ac:dyDescent="0.2">
      <c r="A97" s="1368">
        <v>5</v>
      </c>
      <c r="B97" s="1347" t="s">
        <v>364</v>
      </c>
      <c r="C97" s="1557" t="s">
        <v>387</v>
      </c>
      <c r="D97" s="1660" t="s">
        <v>958</v>
      </c>
      <c r="E97" s="2020">
        <v>0</v>
      </c>
      <c r="F97" s="1389">
        <v>0</v>
      </c>
      <c r="G97" s="1389">
        <v>0</v>
      </c>
      <c r="H97" s="1716">
        <f>400/480*100-100</f>
        <v>-16.666666666666657</v>
      </c>
      <c r="I97" s="1302"/>
      <c r="J97" s="1367"/>
      <c r="K97" s="1367"/>
      <c r="L97" s="1367"/>
      <c r="M97" s="1367"/>
      <c r="N97" s="1367"/>
      <c r="O97" s="1367"/>
      <c r="P97" s="1367"/>
      <c r="Q97" s="1367"/>
      <c r="R97" s="1367"/>
      <c r="S97" s="1367"/>
      <c r="T97" s="1367"/>
      <c r="U97" s="1367"/>
      <c r="V97" s="1367"/>
      <c r="W97" s="1367"/>
      <c r="X97" s="1367"/>
      <c r="Y97" s="1367"/>
    </row>
    <row r="98" spans="1:31" s="1300" customFormat="1" ht="20.25" customHeight="1" x14ac:dyDescent="0.2">
      <c r="A98" s="360">
        <v>6</v>
      </c>
      <c r="B98" s="1347" t="s">
        <v>511</v>
      </c>
      <c r="C98" s="1559" t="s">
        <v>366</v>
      </c>
      <c r="D98" s="462">
        <v>125</v>
      </c>
      <c r="E98" s="2027">
        <v>18</v>
      </c>
      <c r="F98" s="1571">
        <f>E98/D98*100</f>
        <v>14.399999999999999</v>
      </c>
      <c r="G98" s="1994">
        <v>11</v>
      </c>
      <c r="H98" s="1449">
        <f>E98/G98*100-100</f>
        <v>63.636363636363654</v>
      </c>
      <c r="I98" s="1302"/>
      <c r="J98" s="1369"/>
      <c r="K98" s="1367"/>
      <c r="L98" s="1367"/>
      <c r="M98" s="1367"/>
      <c r="N98" s="1367"/>
      <c r="O98" s="1367"/>
      <c r="P98" s="1367"/>
      <c r="Q98" s="1367"/>
      <c r="R98" s="1367"/>
      <c r="S98" s="1367"/>
      <c r="T98" s="1367"/>
      <c r="U98" s="1367"/>
      <c r="V98" s="1367"/>
      <c r="W98" s="1367"/>
      <c r="X98" s="1367"/>
      <c r="Y98" s="1367"/>
    </row>
    <row r="99" spans="1:31" s="1300" customFormat="1" ht="20.25" customHeight="1" x14ac:dyDescent="0.2">
      <c r="A99" s="360">
        <v>7</v>
      </c>
      <c r="B99" s="1348" t="s">
        <v>388</v>
      </c>
      <c r="C99" s="1560" t="s">
        <v>644</v>
      </c>
      <c r="D99" s="462">
        <v>10</v>
      </c>
      <c r="E99" s="2027">
        <v>1</v>
      </c>
      <c r="F99" s="1571">
        <f>E99/D99*100</f>
        <v>10</v>
      </c>
      <c r="G99" s="1991">
        <v>1</v>
      </c>
      <c r="H99" s="1449">
        <f>E99/G99*100-100</f>
        <v>0</v>
      </c>
      <c r="I99" s="1302"/>
      <c r="J99" s="1367"/>
      <c r="K99" s="1367"/>
      <c r="L99" s="1367"/>
      <c r="M99" s="1367"/>
      <c r="N99" s="1367"/>
      <c r="O99" s="1367"/>
      <c r="P99" s="1367"/>
      <c r="Q99" s="1367"/>
      <c r="R99" s="1367"/>
      <c r="S99" s="1367"/>
      <c r="T99" s="1367"/>
      <c r="U99" s="1367"/>
      <c r="V99" s="1367"/>
      <c r="W99" s="1367"/>
      <c r="X99" s="1367"/>
      <c r="Y99" s="1367"/>
    </row>
    <row r="100" spans="1:31" s="1300" customFormat="1" ht="20.25" customHeight="1" x14ac:dyDescent="0.2">
      <c r="A100" s="360"/>
      <c r="B100" s="1276" t="s">
        <v>389</v>
      </c>
      <c r="C100" s="1560" t="s">
        <v>317</v>
      </c>
      <c r="D100" s="462"/>
      <c r="E100" s="2028">
        <v>7</v>
      </c>
      <c r="F100" s="1439"/>
      <c r="G100" s="1995">
        <v>14</v>
      </c>
      <c r="H100" s="1449">
        <f>E100/G100*100-100</f>
        <v>-50</v>
      </c>
      <c r="I100" s="1302"/>
      <c r="J100" s="1367"/>
      <c r="K100" s="1367"/>
      <c r="L100" s="1367"/>
      <c r="M100" s="1367"/>
      <c r="N100" s="1367"/>
      <c r="O100" s="1367"/>
      <c r="P100" s="1367"/>
      <c r="Q100" s="1367"/>
      <c r="R100" s="1367"/>
      <c r="S100" s="1367"/>
      <c r="T100" s="1367"/>
      <c r="U100" s="1367"/>
      <c r="V100" s="1367"/>
      <c r="W100" s="1367"/>
      <c r="X100" s="1367"/>
      <c r="Y100" s="1367"/>
    </row>
    <row r="101" spans="1:31" s="1300" customFormat="1" ht="20.25" customHeight="1" x14ac:dyDescent="0.2">
      <c r="A101" s="1368"/>
      <c r="B101" s="1679" t="s">
        <v>448</v>
      </c>
      <c r="C101" s="1560" t="s">
        <v>317</v>
      </c>
      <c r="D101" s="463"/>
      <c r="E101" s="2033">
        <v>0</v>
      </c>
      <c r="F101" s="1680"/>
      <c r="G101" s="1822">
        <v>0</v>
      </c>
      <c r="H101" s="1449"/>
      <c r="I101" s="1302"/>
      <c r="J101" s="1367"/>
      <c r="K101" s="1367"/>
      <c r="L101" s="1367"/>
      <c r="M101" s="1367"/>
      <c r="N101" s="1367"/>
      <c r="O101" s="1367"/>
      <c r="P101" s="1367"/>
      <c r="Q101" s="1367"/>
      <c r="R101" s="1367"/>
      <c r="S101" s="1367"/>
      <c r="T101" s="1367"/>
      <c r="U101" s="1367"/>
      <c r="V101" s="1367"/>
      <c r="W101" s="1367"/>
      <c r="X101" s="1367"/>
      <c r="Y101" s="1367"/>
    </row>
    <row r="102" spans="1:31" s="1300" customFormat="1" ht="20.25" customHeight="1" x14ac:dyDescent="0.2">
      <c r="A102" s="1681" t="s">
        <v>372</v>
      </c>
      <c r="B102" s="2121" t="s">
        <v>390</v>
      </c>
      <c r="C102" s="2121"/>
      <c r="D102" s="465"/>
      <c r="E102" s="2034"/>
      <c r="F102" s="1355"/>
      <c r="G102" s="1826"/>
      <c r="H102" s="1443"/>
      <c r="I102" s="1302"/>
      <c r="J102" s="1365"/>
      <c r="K102" s="1365"/>
      <c r="L102" s="1365"/>
      <c r="M102" s="1365"/>
      <c r="N102" s="1365"/>
      <c r="O102" s="1365"/>
      <c r="P102" s="1365"/>
      <c r="Q102" s="1365"/>
      <c r="R102" s="1365"/>
      <c r="S102" s="1365"/>
      <c r="T102" s="1365"/>
      <c r="U102" s="1365"/>
      <c r="V102" s="1365"/>
      <c r="W102" s="1365"/>
      <c r="X102" s="1365"/>
      <c r="Y102" s="1365"/>
    </row>
    <row r="103" spans="1:31" s="1300" customFormat="1" ht="19.5" customHeight="1" x14ac:dyDescent="0.2">
      <c r="A103" s="1248">
        <v>1</v>
      </c>
      <c r="B103" s="1279" t="s">
        <v>335</v>
      </c>
      <c r="C103" s="1561" t="s">
        <v>809</v>
      </c>
      <c r="D103" s="1384">
        <f>'[1]TH 2T'!D159</f>
        <v>45</v>
      </c>
      <c r="E103" s="2035">
        <v>45</v>
      </c>
      <c r="F103" s="1706">
        <f>E103/D103*100</f>
        <v>100</v>
      </c>
      <c r="G103" s="1961">
        <v>45</v>
      </c>
      <c r="H103" s="1452">
        <f t="shared" ref="H103:H126" si="8">E103/G103*100-100</f>
        <v>0</v>
      </c>
      <c r="I103" s="1249"/>
      <c r="J103" s="1365"/>
      <c r="K103" s="1365"/>
      <c r="L103" s="1365"/>
      <c r="M103" s="1365"/>
      <c r="N103" s="1365"/>
      <c r="O103" s="1365"/>
      <c r="P103" s="1365"/>
      <c r="Q103" s="1365"/>
      <c r="R103" s="1365"/>
      <c r="S103" s="1365"/>
      <c r="T103" s="1365"/>
      <c r="U103" s="1365"/>
      <c r="V103" s="1365"/>
      <c r="W103" s="1365"/>
      <c r="X103" s="1365"/>
      <c r="Y103" s="1365"/>
    </row>
    <row r="104" spans="1:31" s="1300" customFormat="1" ht="19.5" customHeight="1" x14ac:dyDescent="0.2">
      <c r="A104" s="1248">
        <v>2</v>
      </c>
      <c r="B104" s="1279" t="s">
        <v>491</v>
      </c>
      <c r="C104" s="1561" t="s">
        <v>317</v>
      </c>
      <c r="D104" s="1384"/>
      <c r="E104" s="2036">
        <f>E105+E106</f>
        <v>10</v>
      </c>
      <c r="F104" s="1706"/>
      <c r="G104" s="1996">
        <f>G105+G106</f>
        <v>8</v>
      </c>
      <c r="H104" s="1452">
        <f t="shared" si="8"/>
        <v>25</v>
      </c>
      <c r="I104" s="1249"/>
      <c r="J104" s="1365"/>
      <c r="K104" s="1365"/>
      <c r="L104" s="1365"/>
      <c r="M104" s="1365"/>
      <c r="N104" s="1365"/>
      <c r="O104" s="1365"/>
      <c r="P104" s="1365"/>
      <c r="Q104" s="1365"/>
      <c r="R104" s="1365"/>
      <c r="S104" s="1365"/>
      <c r="T104" s="1365"/>
      <c r="U104" s="1365"/>
      <c r="V104" s="1365"/>
      <c r="W104" s="1365"/>
      <c r="X104" s="1365"/>
      <c r="Y104" s="1365"/>
    </row>
    <row r="105" spans="1:31" s="1300" customFormat="1" ht="19.5" customHeight="1" x14ac:dyDescent="0.2">
      <c r="A105" s="1248"/>
      <c r="B105" s="1276" t="s">
        <v>480</v>
      </c>
      <c r="C105" s="1771"/>
      <c r="D105" s="1384"/>
      <c r="E105" s="2037">
        <v>10</v>
      </c>
      <c r="F105" s="1706"/>
      <c r="G105" s="1997">
        <v>8</v>
      </c>
      <c r="H105" s="1452">
        <f t="shared" si="8"/>
        <v>25</v>
      </c>
      <c r="I105" s="1249"/>
      <c r="J105" s="1365"/>
      <c r="K105" s="1365"/>
      <c r="L105" s="1365"/>
      <c r="M105" s="1365"/>
      <c r="N105" s="1365"/>
      <c r="O105" s="1365"/>
      <c r="P105" s="1365"/>
      <c r="Q105" s="1365"/>
      <c r="R105" s="1365"/>
      <c r="S105" s="1365"/>
      <c r="T105" s="1365"/>
      <c r="U105" s="1365"/>
      <c r="V105" s="1365"/>
      <c r="W105" s="1365"/>
      <c r="X105" s="1365"/>
      <c r="Y105" s="1365"/>
    </row>
    <row r="106" spans="1:31" s="1300" customFormat="1" ht="19.5" customHeight="1" x14ac:dyDescent="0.2">
      <c r="A106" s="1248"/>
      <c r="B106" s="1276" t="s">
        <v>481</v>
      </c>
      <c r="C106" s="1771"/>
      <c r="D106" s="1384"/>
      <c r="E106" s="1855">
        <v>0</v>
      </c>
      <c r="F106" s="1722"/>
      <c r="G106" s="1855">
        <v>0</v>
      </c>
      <c r="H106" s="1452"/>
      <c r="I106" s="1249"/>
      <c r="J106" s="1365"/>
      <c r="K106" s="1365"/>
      <c r="L106" s="1365"/>
      <c r="M106" s="1365"/>
      <c r="N106" s="1365"/>
      <c r="O106" s="1365"/>
      <c r="P106" s="1365"/>
      <c r="Q106" s="1365"/>
      <c r="R106" s="1365"/>
      <c r="S106" s="1365"/>
      <c r="T106" s="1365"/>
      <c r="U106" s="1365"/>
      <c r="V106" s="1365"/>
      <c r="W106" s="1365"/>
      <c r="X106" s="1365"/>
      <c r="Y106" s="1365"/>
    </row>
    <row r="107" spans="1:31" s="1300" customFormat="1" ht="19.5" customHeight="1" x14ac:dyDescent="0.2">
      <c r="A107" s="1248">
        <v>3</v>
      </c>
      <c r="B107" s="1279" t="s">
        <v>391</v>
      </c>
      <c r="C107" s="1562" t="s">
        <v>371</v>
      </c>
      <c r="D107" s="994">
        <v>0</v>
      </c>
      <c r="E107" s="1991">
        <v>57</v>
      </c>
      <c r="F107" s="1722">
        <v>0</v>
      </c>
      <c r="G107" s="1990">
        <v>838</v>
      </c>
      <c r="H107" s="1452">
        <f>E107/G107*100-100</f>
        <v>-93.198090692124111</v>
      </c>
      <c r="I107" s="1249"/>
      <c r="J107" s="1365"/>
      <c r="K107" s="1365"/>
      <c r="L107" s="1365"/>
      <c r="M107" s="1365"/>
      <c r="N107" s="1365"/>
      <c r="O107" s="1365"/>
      <c r="P107" s="1365"/>
      <c r="Q107" s="1365"/>
      <c r="R107" s="1365"/>
      <c r="S107" s="1365"/>
      <c r="T107" s="1365"/>
      <c r="U107" s="1365"/>
      <c r="V107" s="1365"/>
      <c r="W107" s="1365"/>
      <c r="X107" s="1365"/>
      <c r="Y107" s="1365"/>
      <c r="AE107" s="1699"/>
    </row>
    <row r="108" spans="1:31" s="1300" customFormat="1" ht="19.5" customHeight="1" x14ac:dyDescent="0.2">
      <c r="A108" s="1248">
        <v>4</v>
      </c>
      <c r="B108" s="1279" t="s">
        <v>575</v>
      </c>
      <c r="C108" s="1562" t="s">
        <v>371</v>
      </c>
      <c r="D108" s="994">
        <v>6000</v>
      </c>
      <c r="E108" s="1991">
        <v>2386</v>
      </c>
      <c r="F108" s="1706">
        <f>E108/D108*100</f>
        <v>39.766666666666666</v>
      </c>
      <c r="G108" s="1990">
        <v>5185</v>
      </c>
      <c r="H108" s="1452">
        <f t="shared" si="8"/>
        <v>-53.982642237222755</v>
      </c>
      <c r="I108" s="1249"/>
      <c r="J108" s="1365"/>
      <c r="K108" s="1365"/>
      <c r="L108" s="1365"/>
      <c r="M108" s="1365"/>
      <c r="N108" s="1365"/>
      <c r="O108" s="1365"/>
      <c r="P108" s="1365"/>
      <c r="Q108" s="1365"/>
      <c r="R108" s="1365"/>
      <c r="S108" s="1365"/>
      <c r="T108" s="1365"/>
      <c r="U108" s="1365"/>
      <c r="V108" s="1365"/>
      <c r="W108" s="1365"/>
      <c r="X108" s="1365"/>
      <c r="Y108" s="1365"/>
    </row>
    <row r="109" spans="1:31" s="1300" customFormat="1" ht="19.5" customHeight="1" x14ac:dyDescent="0.2">
      <c r="A109" s="1248">
        <v>5</v>
      </c>
      <c r="B109" s="1279" t="s">
        <v>392</v>
      </c>
      <c r="C109" s="1562" t="s">
        <v>371</v>
      </c>
      <c r="D109" s="994">
        <v>1900</v>
      </c>
      <c r="E109" s="1991">
        <v>897</v>
      </c>
      <c r="F109" s="1706">
        <f>E109/D109*100</f>
        <v>47.210526315789473</v>
      </c>
      <c r="G109" s="1990">
        <v>2540</v>
      </c>
      <c r="H109" s="1452">
        <f t="shared" si="8"/>
        <v>-64.685039370078741</v>
      </c>
      <c r="I109" s="1249"/>
      <c r="J109" s="1365"/>
      <c r="K109" s="1365"/>
      <c r="L109" s="1365"/>
      <c r="M109" s="1365"/>
      <c r="N109" s="1365"/>
      <c r="O109" s="1365"/>
      <c r="P109" s="1365"/>
      <c r="Q109" s="1365"/>
      <c r="R109" s="1365"/>
      <c r="S109" s="1365"/>
      <c r="T109" s="1365"/>
      <c r="U109" s="1365"/>
      <c r="V109" s="1365"/>
      <c r="W109" s="1365"/>
      <c r="X109" s="1365"/>
      <c r="Y109" s="1365"/>
    </row>
    <row r="110" spans="1:31" s="1300" customFormat="1" ht="19.5" customHeight="1" x14ac:dyDescent="0.2">
      <c r="A110" s="1683">
        <v>6</v>
      </c>
      <c r="B110" s="1768" t="s">
        <v>393</v>
      </c>
      <c r="C110" s="1769" t="s">
        <v>317</v>
      </c>
      <c r="D110" s="1721"/>
      <c r="E110" s="1859">
        <v>0</v>
      </c>
      <c r="F110" s="1770"/>
      <c r="G110" s="1998">
        <v>6</v>
      </c>
      <c r="H110" s="1684">
        <f>E110/G110*100-100</f>
        <v>-100</v>
      </c>
      <c r="I110" s="1249"/>
      <c r="J110" s="1365"/>
      <c r="K110" s="1365"/>
      <c r="L110" s="1365"/>
      <c r="M110" s="1365"/>
      <c r="N110" s="1365"/>
      <c r="O110" s="1365"/>
      <c r="P110" s="1365"/>
      <c r="Q110" s="1365"/>
      <c r="R110" s="1365"/>
      <c r="S110" s="1365"/>
      <c r="T110" s="1365"/>
      <c r="U110" s="1365"/>
      <c r="V110" s="1365"/>
      <c r="W110" s="1365"/>
      <c r="X110" s="1365"/>
      <c r="Y110" s="1365"/>
    </row>
    <row r="111" spans="1:31" s="1300" customFormat="1" ht="19.5" customHeight="1" x14ac:dyDescent="0.2">
      <c r="A111" s="1250">
        <v>7</v>
      </c>
      <c r="B111" s="1279" t="s">
        <v>948</v>
      </c>
      <c r="C111" s="1764" t="s">
        <v>317</v>
      </c>
      <c r="D111" s="1765"/>
      <c r="E111" s="2038">
        <v>0</v>
      </c>
      <c r="F111" s="1766"/>
      <c r="G111" s="1999">
        <v>12</v>
      </c>
      <c r="H111" s="1767">
        <f t="shared" si="8"/>
        <v>-100</v>
      </c>
      <c r="I111" s="1249"/>
      <c r="J111" s="1365"/>
      <c r="K111" s="1365"/>
      <c r="L111" s="1365"/>
      <c r="M111" s="1365"/>
      <c r="N111" s="1365"/>
      <c r="O111" s="1365"/>
      <c r="P111" s="1365"/>
      <c r="Q111" s="1365"/>
      <c r="R111" s="1365"/>
      <c r="S111" s="1365"/>
      <c r="T111" s="1365"/>
      <c r="U111" s="1365"/>
      <c r="V111" s="1365"/>
      <c r="W111" s="1365"/>
      <c r="X111" s="1365"/>
      <c r="Y111" s="1365"/>
    </row>
    <row r="112" spans="1:31" s="1300" customFormat="1" ht="19.5" customHeight="1" x14ac:dyDescent="0.2">
      <c r="A112" s="1250">
        <v>8</v>
      </c>
      <c r="B112" s="1278" t="s">
        <v>394</v>
      </c>
      <c r="C112" s="1557" t="s">
        <v>317</v>
      </c>
      <c r="D112" s="1384"/>
      <c r="E112" s="2039">
        <v>796</v>
      </c>
      <c r="F112" s="1705"/>
      <c r="G112" s="1992">
        <v>744</v>
      </c>
      <c r="H112" s="1452">
        <f t="shared" si="8"/>
        <v>6.9892473118279526</v>
      </c>
      <c r="I112" s="1249"/>
      <c r="J112" s="1365"/>
      <c r="K112" s="1365"/>
      <c r="L112" s="1365"/>
      <c r="M112" s="1365"/>
      <c r="N112" s="1365"/>
      <c r="O112" s="1365"/>
      <c r="P112" s="1365"/>
      <c r="Q112" s="1365"/>
      <c r="R112" s="1365"/>
      <c r="S112" s="1365"/>
      <c r="T112" s="1365"/>
      <c r="U112" s="1365"/>
      <c r="V112" s="1365"/>
      <c r="W112" s="1365"/>
      <c r="X112" s="1365"/>
      <c r="Y112" s="1365"/>
    </row>
    <row r="113" spans="1:25" s="1300" customFormat="1" ht="19.5" customHeight="1" x14ac:dyDescent="0.2">
      <c r="A113" s="1248">
        <v>9</v>
      </c>
      <c r="B113" s="1390" t="s">
        <v>487</v>
      </c>
      <c r="C113" s="1557" t="s">
        <v>317</v>
      </c>
      <c r="D113" s="994"/>
      <c r="E113" s="2040">
        <v>2450</v>
      </c>
      <c r="F113" s="1707"/>
      <c r="G113" s="1298">
        <v>2373</v>
      </c>
      <c r="H113" s="1452">
        <f t="shared" si="8"/>
        <v>3.2448377581120837</v>
      </c>
      <c r="I113" s="1251"/>
      <c r="J113" s="1365"/>
      <c r="K113" s="1365"/>
      <c r="L113" s="1365"/>
      <c r="M113" s="1365"/>
      <c r="N113" s="1365"/>
      <c r="O113" s="1365"/>
      <c r="P113" s="1365"/>
      <c r="Q113" s="1365"/>
      <c r="R113" s="1365"/>
      <c r="S113" s="1365"/>
      <c r="T113" s="1365"/>
      <c r="U113" s="1365"/>
      <c r="V113" s="1365"/>
      <c r="W113" s="1365"/>
      <c r="X113" s="1365"/>
      <c r="Y113" s="1365"/>
    </row>
    <row r="114" spans="1:25" s="1300" customFormat="1" ht="19.5" customHeight="1" x14ac:dyDescent="0.2">
      <c r="A114" s="1248">
        <v>10</v>
      </c>
      <c r="B114" s="1390" t="s">
        <v>486</v>
      </c>
      <c r="C114" s="1557" t="s">
        <v>317</v>
      </c>
      <c r="D114" s="1384"/>
      <c r="E114" s="2041">
        <v>841</v>
      </c>
      <c r="F114" s="1968"/>
      <c r="G114" s="2000">
        <v>824</v>
      </c>
      <c r="H114" s="1452">
        <f t="shared" si="8"/>
        <v>2.0631067961165002</v>
      </c>
      <c r="I114" s="1251"/>
      <c r="J114" s="1365"/>
      <c r="K114" s="1365"/>
      <c r="L114" s="1365"/>
      <c r="M114" s="1365"/>
      <c r="N114" s="1365"/>
      <c r="O114" s="1365"/>
      <c r="P114" s="1365"/>
      <c r="Q114" s="1365"/>
      <c r="R114" s="1365"/>
      <c r="S114" s="1365"/>
      <c r="T114" s="1365"/>
      <c r="U114" s="1365"/>
      <c r="V114" s="1365"/>
      <c r="W114" s="1365"/>
      <c r="X114" s="1365"/>
      <c r="Y114" s="1365"/>
    </row>
    <row r="115" spans="1:25" s="1300" customFormat="1" ht="21" customHeight="1" x14ac:dyDescent="0.2">
      <c r="A115" s="1362" t="s">
        <v>374</v>
      </c>
      <c r="B115" s="2122" t="s">
        <v>395</v>
      </c>
      <c r="C115" s="2122"/>
      <c r="D115" s="1384"/>
      <c r="E115" s="1337"/>
      <c r="F115" s="1355"/>
      <c r="G115" s="1826"/>
      <c r="H115" s="1452"/>
      <c r="I115" s="1251"/>
      <c r="J115" s="1365"/>
      <c r="K115" s="1365"/>
      <c r="L115" s="1365"/>
      <c r="M115" s="1365"/>
      <c r="N115" s="1365"/>
      <c r="O115" s="1365"/>
      <c r="P115" s="1365"/>
      <c r="Q115" s="1365"/>
      <c r="R115" s="1365"/>
      <c r="S115" s="1365"/>
      <c r="T115" s="1365"/>
      <c r="U115" s="1365"/>
      <c r="V115" s="1365"/>
      <c r="W115" s="1365"/>
      <c r="X115" s="1365"/>
      <c r="Y115" s="1365"/>
    </row>
    <row r="116" spans="1:25" s="1300" customFormat="1" ht="19.5" customHeight="1" x14ac:dyDescent="0.2">
      <c r="A116" s="1351">
        <v>1</v>
      </c>
      <c r="B116" s="1284" t="s">
        <v>396</v>
      </c>
      <c r="C116" s="1371" t="s">
        <v>817</v>
      </c>
      <c r="D116" s="465">
        <v>0.2</v>
      </c>
      <c r="E116" s="2150" t="s">
        <v>889</v>
      </c>
      <c r="F116" s="2151"/>
      <c r="G116" s="2152"/>
      <c r="H116" s="1452"/>
      <c r="I116" s="1251"/>
      <c r="J116" s="1365"/>
      <c r="K116" s="1252" t="s">
        <v>712</v>
      </c>
      <c r="L116" s="1365"/>
      <c r="M116" s="1365"/>
      <c r="N116" s="1365"/>
      <c r="O116" s="1365"/>
      <c r="P116" s="1365"/>
      <c r="Q116" s="1365"/>
      <c r="R116" s="1365"/>
      <c r="S116" s="1365"/>
      <c r="T116" s="1365"/>
      <c r="U116" s="1365"/>
      <c r="V116" s="1365"/>
      <c r="W116" s="1365"/>
      <c r="X116" s="1365"/>
      <c r="Y116" s="1365"/>
    </row>
    <row r="117" spans="1:25" s="1300" customFormat="1" ht="19.5" customHeight="1" x14ac:dyDescent="0.2">
      <c r="A117" s="1351">
        <v>2</v>
      </c>
      <c r="B117" s="1291" t="s">
        <v>397</v>
      </c>
      <c r="C117" s="1280" t="s">
        <v>0</v>
      </c>
      <c r="D117" s="1336">
        <v>77</v>
      </c>
      <c r="E117" s="2153"/>
      <c r="F117" s="2154"/>
      <c r="G117" s="2155"/>
      <c r="H117" s="1452"/>
      <c r="I117" s="1251"/>
      <c r="J117" s="1365"/>
      <c r="K117" s="1365"/>
      <c r="L117" s="1365"/>
      <c r="M117" s="1365"/>
      <c r="N117" s="1365"/>
      <c r="O117" s="1365"/>
      <c r="P117" s="1365"/>
      <c r="Q117" s="1365"/>
      <c r="R117" s="1365"/>
      <c r="S117" s="1365"/>
      <c r="T117" s="1365"/>
      <c r="U117" s="1365"/>
      <c r="V117" s="1365"/>
      <c r="W117" s="1365"/>
      <c r="X117" s="1365"/>
      <c r="Y117" s="1365"/>
    </row>
    <row r="118" spans="1:25" s="392" customFormat="1" ht="19.5" customHeight="1" x14ac:dyDescent="0.2">
      <c r="A118" s="1362">
        <v>3</v>
      </c>
      <c r="B118" s="1981" t="s">
        <v>956</v>
      </c>
      <c r="C118" s="1285"/>
      <c r="D118" s="2006">
        <f>SUM(D119:D126)</f>
        <v>44420</v>
      </c>
      <c r="E118" s="2006">
        <f>E119+E122+E123+E124+E125+E126</f>
        <v>3593</v>
      </c>
      <c r="F118" s="2013">
        <f>E118/D118*100</f>
        <v>8.0886987843313829</v>
      </c>
      <c r="G118" s="2008">
        <f>G119+G122+G123+G124+G125+G126</f>
        <v>3399</v>
      </c>
      <c r="H118" s="1452">
        <f t="shared" si="8"/>
        <v>5.7075610473668661</v>
      </c>
      <c r="I118" s="2004"/>
      <c r="J118" s="2005"/>
      <c r="K118" s="2005"/>
      <c r="L118" s="2005"/>
      <c r="M118" s="2005"/>
      <c r="N118" s="2005"/>
      <c r="O118" s="2005"/>
      <c r="P118" s="2005"/>
      <c r="Q118" s="2005"/>
      <c r="R118" s="2005"/>
      <c r="S118" s="2005"/>
      <c r="T118" s="2005"/>
      <c r="U118" s="2005"/>
      <c r="V118" s="2005"/>
      <c r="W118" s="2005"/>
      <c r="X118" s="2005"/>
      <c r="Y118" s="2005"/>
    </row>
    <row r="119" spans="1:25" s="1300" customFormat="1" ht="19.5" customHeight="1" x14ac:dyDescent="0.2">
      <c r="A119" s="1351"/>
      <c r="B119" s="2001" t="s">
        <v>949</v>
      </c>
      <c r="C119" s="1280"/>
      <c r="D119" s="1314"/>
      <c r="E119" s="1314">
        <f>E120+E121</f>
        <v>7</v>
      </c>
      <c r="F119" s="2009"/>
      <c r="G119" s="2010">
        <f>G120+G121</f>
        <v>14</v>
      </c>
      <c r="H119" s="1452">
        <f t="shared" si="8"/>
        <v>-50</v>
      </c>
      <c r="I119" s="1251"/>
      <c r="J119" s="1365"/>
      <c r="K119" s="1365"/>
      <c r="L119" s="1365"/>
      <c r="M119" s="1365"/>
      <c r="N119" s="1365"/>
      <c r="O119" s="1365"/>
      <c r="P119" s="1365"/>
      <c r="Q119" s="1365"/>
      <c r="R119" s="1365"/>
      <c r="S119" s="1365"/>
      <c r="T119" s="1365"/>
      <c r="U119" s="1365"/>
      <c r="V119" s="1365"/>
      <c r="W119" s="1365"/>
      <c r="X119" s="1365"/>
      <c r="Y119" s="1365"/>
    </row>
    <row r="120" spans="1:25" s="1300" customFormat="1" ht="19.5" customHeight="1" x14ac:dyDescent="0.2">
      <c r="A120" s="1351"/>
      <c r="B120" s="2002" t="s">
        <v>950</v>
      </c>
      <c r="C120" s="2003"/>
      <c r="D120" s="2007"/>
      <c r="E120" s="2007">
        <v>3</v>
      </c>
      <c r="F120" s="2011"/>
      <c r="G120" s="2012">
        <v>13</v>
      </c>
      <c r="H120" s="1452">
        <f t="shared" si="8"/>
        <v>-76.92307692307692</v>
      </c>
      <c r="I120" s="1251"/>
      <c r="J120" s="1365"/>
      <c r="K120" s="1365"/>
      <c r="L120" s="1365"/>
      <c r="M120" s="1365"/>
      <c r="N120" s="1365"/>
      <c r="O120" s="1365"/>
      <c r="P120" s="1365"/>
      <c r="Q120" s="1365"/>
      <c r="R120" s="1365"/>
      <c r="S120" s="1365"/>
      <c r="T120" s="1365"/>
      <c r="U120" s="1365"/>
      <c r="V120" s="1365"/>
      <c r="W120" s="1365"/>
      <c r="X120" s="1365"/>
      <c r="Y120" s="1365"/>
    </row>
    <row r="121" spans="1:25" s="1300" customFormat="1" ht="19.5" customHeight="1" x14ac:dyDescent="0.2">
      <c r="A121" s="1351"/>
      <c r="B121" s="2002" t="s">
        <v>951</v>
      </c>
      <c r="C121" s="2003"/>
      <c r="D121" s="2007"/>
      <c r="E121" s="2007">
        <v>4</v>
      </c>
      <c r="F121" s="2011"/>
      <c r="G121" s="2012">
        <v>1</v>
      </c>
      <c r="H121" s="1452">
        <f t="shared" si="8"/>
        <v>300</v>
      </c>
      <c r="I121" s="1251"/>
      <c r="J121" s="1365"/>
      <c r="K121" s="1365"/>
      <c r="L121" s="1365"/>
      <c r="M121" s="1365"/>
      <c r="N121" s="1365"/>
      <c r="O121" s="1365"/>
      <c r="P121" s="1365"/>
      <c r="Q121" s="1365"/>
      <c r="R121" s="1365"/>
      <c r="S121" s="1365"/>
      <c r="T121" s="1365"/>
      <c r="U121" s="1365"/>
      <c r="V121" s="1365"/>
      <c r="W121" s="1365"/>
      <c r="X121" s="1365"/>
      <c r="Y121" s="1365"/>
    </row>
    <row r="122" spans="1:25" s="1300" customFormat="1" ht="19.5" customHeight="1" x14ac:dyDescent="0.2">
      <c r="A122" s="1351"/>
      <c r="B122" s="2001" t="s">
        <v>952</v>
      </c>
      <c r="C122" s="1280"/>
      <c r="D122" s="1314">
        <v>12167</v>
      </c>
      <c r="E122" s="1314">
        <v>890</v>
      </c>
      <c r="F122" s="1392">
        <f>E122/D122*100</f>
        <v>7.3148680858058688</v>
      </c>
      <c r="G122" s="2010">
        <v>610</v>
      </c>
      <c r="H122" s="1452">
        <f t="shared" si="8"/>
        <v>45.901639344262293</v>
      </c>
      <c r="I122" s="1251"/>
      <c r="J122" s="1365"/>
      <c r="K122" s="1365"/>
      <c r="L122" s="1365"/>
      <c r="M122" s="1365"/>
      <c r="N122" s="1365"/>
      <c r="O122" s="1365"/>
      <c r="P122" s="1365"/>
      <c r="Q122" s="1365"/>
      <c r="R122" s="1365"/>
      <c r="S122" s="1365"/>
      <c r="T122" s="1365"/>
      <c r="U122" s="1365"/>
      <c r="V122" s="1365"/>
      <c r="W122" s="1365"/>
      <c r="X122" s="1365"/>
      <c r="Y122" s="1365"/>
    </row>
    <row r="123" spans="1:25" s="1300" customFormat="1" ht="19.5" customHeight="1" x14ac:dyDescent="0.2">
      <c r="A123" s="1351"/>
      <c r="B123" s="2001" t="s">
        <v>953</v>
      </c>
      <c r="C123" s="1280"/>
      <c r="D123" s="1314">
        <v>13034</v>
      </c>
      <c r="E123" s="1314">
        <v>1191</v>
      </c>
      <c r="F123" s="1392">
        <f t="shared" ref="F123:F126" si="9">E123/D123*100</f>
        <v>9.1376400184133804</v>
      </c>
      <c r="G123" s="2010">
        <v>721</v>
      </c>
      <c r="H123" s="1452">
        <f t="shared" si="8"/>
        <v>65.18723994452148</v>
      </c>
      <c r="I123" s="1251"/>
      <c r="J123" s="1365"/>
      <c r="K123" s="1365"/>
      <c r="L123" s="1365"/>
      <c r="M123" s="1365"/>
      <c r="N123" s="1365"/>
      <c r="O123" s="1365"/>
      <c r="P123" s="1365"/>
      <c r="Q123" s="1365"/>
      <c r="R123" s="1365"/>
      <c r="S123" s="1365"/>
      <c r="T123" s="1365"/>
      <c r="U123" s="1365"/>
      <c r="V123" s="1365"/>
      <c r="W123" s="1365"/>
      <c r="X123" s="1365"/>
      <c r="Y123" s="1365"/>
    </row>
    <row r="124" spans="1:25" s="1300" customFormat="1" ht="19.5" customHeight="1" x14ac:dyDescent="0.2">
      <c r="A124" s="1351"/>
      <c r="B124" s="2001" t="s">
        <v>954</v>
      </c>
      <c r="C124" s="1280"/>
      <c r="D124" s="1314">
        <v>13763</v>
      </c>
      <c r="E124" s="1314">
        <v>1126</v>
      </c>
      <c r="F124" s="1392">
        <f t="shared" si="9"/>
        <v>8.1813558090532581</v>
      </c>
      <c r="G124" s="2010">
        <v>1266</v>
      </c>
      <c r="H124" s="1452">
        <f t="shared" si="8"/>
        <v>-11.058451816745645</v>
      </c>
      <c r="I124" s="1251"/>
      <c r="J124" s="1365"/>
      <c r="K124" s="1365"/>
      <c r="L124" s="1365"/>
      <c r="M124" s="1365"/>
      <c r="N124" s="1365"/>
      <c r="O124" s="1365"/>
      <c r="P124" s="1365"/>
      <c r="Q124" s="1365"/>
      <c r="R124" s="1365"/>
      <c r="S124" s="1365"/>
      <c r="T124" s="1365"/>
      <c r="U124" s="1365"/>
      <c r="V124" s="1365"/>
      <c r="W124" s="1365"/>
      <c r="X124" s="1365"/>
      <c r="Y124" s="1365"/>
    </row>
    <row r="125" spans="1:25" s="1300" customFormat="1" ht="19.5" customHeight="1" x14ac:dyDescent="0.2">
      <c r="A125" s="1351"/>
      <c r="B125" s="2001" t="s">
        <v>957</v>
      </c>
      <c r="C125" s="1280"/>
      <c r="D125" s="1314">
        <v>5136</v>
      </c>
      <c r="E125" s="1314">
        <v>379</v>
      </c>
      <c r="F125" s="1392">
        <f t="shared" si="9"/>
        <v>7.3792834890965731</v>
      </c>
      <c r="G125" s="2010">
        <v>785</v>
      </c>
      <c r="H125" s="1452">
        <f t="shared" si="8"/>
        <v>-51.719745222929937</v>
      </c>
      <c r="I125" s="1251"/>
      <c r="J125" s="1365"/>
      <c r="K125" s="1365"/>
      <c r="L125" s="1365"/>
      <c r="M125" s="1365"/>
      <c r="N125" s="1365"/>
      <c r="O125" s="1365"/>
      <c r="P125" s="1365"/>
      <c r="Q125" s="1365"/>
      <c r="R125" s="1365"/>
      <c r="S125" s="1365"/>
      <c r="T125" s="1365"/>
      <c r="U125" s="1365"/>
      <c r="V125" s="1365"/>
      <c r="W125" s="1365"/>
      <c r="X125" s="1365"/>
      <c r="Y125" s="1365"/>
    </row>
    <row r="126" spans="1:25" s="1300" customFormat="1" ht="19.5" customHeight="1" x14ac:dyDescent="0.2">
      <c r="A126" s="1351"/>
      <c r="B126" s="2001" t="s">
        <v>955</v>
      </c>
      <c r="C126" s="1280"/>
      <c r="D126" s="1314">
        <v>320</v>
      </c>
      <c r="E126" s="1314">
        <v>0</v>
      </c>
      <c r="F126" s="1392">
        <f t="shared" si="9"/>
        <v>0</v>
      </c>
      <c r="G126" s="2010">
        <v>3</v>
      </c>
      <c r="H126" s="1452">
        <f t="shared" si="8"/>
        <v>-100</v>
      </c>
      <c r="I126" s="1251"/>
      <c r="J126" s="1365"/>
      <c r="K126" s="1365"/>
      <c r="L126" s="1365"/>
      <c r="M126" s="1365"/>
      <c r="N126" s="1365"/>
      <c r="O126" s="1365"/>
      <c r="P126" s="1365"/>
      <c r="Q126" s="1365"/>
      <c r="R126" s="1365"/>
      <c r="S126" s="1365"/>
      <c r="T126" s="1365"/>
      <c r="U126" s="1365"/>
      <c r="V126" s="1365"/>
      <c r="W126" s="1365"/>
      <c r="X126" s="1365"/>
      <c r="Y126" s="1365"/>
    </row>
    <row r="127" spans="1:25" s="1300" customFormat="1" ht="17.25" customHeight="1" x14ac:dyDescent="0.2">
      <c r="A127" s="1372"/>
      <c r="B127" s="1291" t="s">
        <v>873</v>
      </c>
      <c r="C127" s="1280" t="s">
        <v>314</v>
      </c>
      <c r="D127" s="465"/>
      <c r="E127" s="1990">
        <v>1</v>
      </c>
      <c r="F127" s="1389">
        <v>0</v>
      </c>
      <c r="G127" s="1389">
        <v>0</v>
      </c>
      <c r="H127" s="1389">
        <v>0</v>
      </c>
      <c r="I127" s="1251"/>
      <c r="J127" s="1365"/>
      <c r="K127" s="1365"/>
      <c r="L127" s="1365"/>
      <c r="M127" s="1365"/>
      <c r="N127" s="1365"/>
      <c r="O127" s="1365"/>
      <c r="P127" s="1365"/>
      <c r="Q127" s="1365"/>
      <c r="R127" s="1365"/>
      <c r="S127" s="1365"/>
      <c r="T127" s="1365"/>
      <c r="U127" s="1365"/>
      <c r="V127" s="1365"/>
      <c r="W127" s="1365"/>
      <c r="X127" s="1365"/>
      <c r="Y127" s="1365"/>
    </row>
    <row r="128" spans="1:25" s="1300" customFormat="1" ht="19.5" customHeight="1" x14ac:dyDescent="0.2">
      <c r="A128" s="1373" t="s">
        <v>378</v>
      </c>
      <c r="B128" s="2127" t="s">
        <v>638</v>
      </c>
      <c r="C128" s="2128"/>
      <c r="D128" s="465"/>
      <c r="E128" s="1338"/>
      <c r="F128" s="1355"/>
      <c r="G128" s="1338"/>
      <c r="H128" s="1443"/>
      <c r="I128" s="1251"/>
      <c r="J128" s="1365"/>
      <c r="K128" s="1365"/>
      <c r="L128" s="1365"/>
      <c r="M128" s="1365"/>
      <c r="N128" s="1365"/>
      <c r="O128" s="1365"/>
      <c r="P128" s="1365"/>
      <c r="Q128" s="1365"/>
      <c r="R128" s="1365"/>
      <c r="S128" s="1365"/>
      <c r="T128" s="1365"/>
      <c r="U128" s="1365"/>
      <c r="V128" s="1365"/>
      <c r="W128" s="1365"/>
      <c r="X128" s="1365"/>
      <c r="Y128" s="1365"/>
    </row>
    <row r="129" spans="1:25" s="1300" customFormat="1" ht="20.25" customHeight="1" x14ac:dyDescent="0.2">
      <c r="A129" s="1362"/>
      <c r="B129" s="1343" t="s">
        <v>639</v>
      </c>
      <c r="C129" s="1563" t="s">
        <v>644</v>
      </c>
      <c r="D129" s="465"/>
      <c r="E129" s="2032">
        <f>SUM(E130:E132)+E135</f>
        <v>84</v>
      </c>
      <c r="F129" s="1440"/>
      <c r="G129" s="2032">
        <f>SUM(G130:G132)+G135</f>
        <v>63</v>
      </c>
      <c r="H129" s="1443">
        <f>E129/G129*100-100</f>
        <v>33.333333333333314</v>
      </c>
      <c r="I129" s="1251"/>
      <c r="J129" s="1365"/>
      <c r="K129" s="1365"/>
      <c r="L129" s="1365"/>
      <c r="M129" s="1365"/>
      <c r="N129" s="1365"/>
      <c r="O129" s="1365"/>
      <c r="P129" s="1365"/>
      <c r="Q129" s="1365"/>
      <c r="R129" s="1365"/>
      <c r="S129" s="1365"/>
      <c r="T129" s="1365"/>
      <c r="U129" s="1365"/>
      <c r="V129" s="1365"/>
      <c r="W129" s="1365"/>
      <c r="X129" s="1365"/>
      <c r="Y129" s="1365"/>
    </row>
    <row r="130" spans="1:25" s="1300" customFormat="1" ht="20.25" customHeight="1" x14ac:dyDescent="0.2">
      <c r="A130" s="1351">
        <v>1</v>
      </c>
      <c r="B130" s="1344" t="s">
        <v>640</v>
      </c>
      <c r="C130" s="1563" t="s">
        <v>644</v>
      </c>
      <c r="D130" s="465"/>
      <c r="E130" s="2018">
        <v>73</v>
      </c>
      <c r="F130" s="1976"/>
      <c r="G130" s="2018">
        <v>53</v>
      </c>
      <c r="H130" s="1443">
        <f>E130/G130*100-100</f>
        <v>37.735849056603769</v>
      </c>
      <c r="I130" s="1251"/>
      <c r="J130" s="1365">
        <f>11+10+11+18+8+20+7+5+13</f>
        <v>103</v>
      </c>
      <c r="K130" s="1365"/>
      <c r="L130" s="1365"/>
      <c r="M130" s="1365"/>
      <c r="N130" s="1365"/>
      <c r="O130" s="1365"/>
      <c r="P130" s="1365"/>
      <c r="Q130" s="1365"/>
      <c r="R130" s="1365"/>
      <c r="S130" s="1365"/>
      <c r="T130" s="1365"/>
      <c r="U130" s="1365"/>
      <c r="V130" s="1365"/>
      <c r="W130" s="1365"/>
      <c r="X130" s="1365"/>
      <c r="Y130" s="1365"/>
    </row>
    <row r="131" spans="1:25" s="1300" customFormat="1" ht="20.25" customHeight="1" x14ac:dyDescent="0.2">
      <c r="A131" s="1351">
        <v>2</v>
      </c>
      <c r="B131" s="1344" t="s">
        <v>645</v>
      </c>
      <c r="C131" s="1563" t="s">
        <v>644</v>
      </c>
      <c r="D131" s="465"/>
      <c r="E131" s="2018">
        <v>9</v>
      </c>
      <c r="F131" s="1976"/>
      <c r="G131" s="2018">
        <v>8</v>
      </c>
      <c r="H131" s="1443"/>
      <c r="I131" s="1251"/>
      <c r="J131" s="1365">
        <f>3+5+2+4+2+2+2+1+3</f>
        <v>24</v>
      </c>
      <c r="K131" s="1365"/>
      <c r="L131" s="1365"/>
      <c r="M131" s="1365"/>
      <c r="N131" s="1365"/>
      <c r="O131" s="1365"/>
      <c r="P131" s="1365"/>
      <c r="Q131" s="1365"/>
      <c r="R131" s="1365"/>
      <c r="S131" s="1365"/>
      <c r="T131" s="1365"/>
      <c r="U131" s="1365"/>
      <c r="V131" s="1365"/>
      <c r="W131" s="1365"/>
      <c r="X131" s="1365"/>
      <c r="Y131" s="1365"/>
    </row>
    <row r="132" spans="1:25" s="1300" customFormat="1" ht="20.25" customHeight="1" x14ac:dyDescent="0.2">
      <c r="A132" s="1358">
        <v>3</v>
      </c>
      <c r="B132" s="1395" t="s">
        <v>641</v>
      </c>
      <c r="C132" s="1564" t="s">
        <v>317</v>
      </c>
      <c r="D132" s="466"/>
      <c r="E132" s="2020">
        <v>0</v>
      </c>
      <c r="F132" s="1977"/>
      <c r="G132" s="2020">
        <v>0</v>
      </c>
      <c r="H132" s="1449"/>
      <c r="I132" s="1251"/>
      <c r="J132" s="1365"/>
      <c r="K132" s="1365"/>
      <c r="L132" s="1365"/>
      <c r="M132" s="1365"/>
      <c r="N132" s="1365"/>
      <c r="O132" s="1365"/>
      <c r="P132" s="1365"/>
      <c r="Q132" s="1365"/>
      <c r="R132" s="1365"/>
      <c r="S132" s="1365"/>
      <c r="T132" s="1365"/>
      <c r="U132" s="1365"/>
      <c r="V132" s="1365"/>
      <c r="W132" s="1365"/>
      <c r="X132" s="1365"/>
      <c r="Y132" s="1365"/>
    </row>
    <row r="133" spans="1:25" s="1300" customFormat="1" ht="20.25" customHeight="1" x14ac:dyDescent="0.2">
      <c r="A133" s="1372"/>
      <c r="B133" s="1292" t="s">
        <v>642</v>
      </c>
      <c r="C133" s="1563" t="s">
        <v>317</v>
      </c>
      <c r="D133" s="465"/>
      <c r="E133" s="2020">
        <v>0</v>
      </c>
      <c r="F133" s="1976"/>
      <c r="G133" s="2020">
        <v>0</v>
      </c>
      <c r="H133" s="1443"/>
      <c r="I133" s="1251"/>
      <c r="J133" s="1365"/>
      <c r="K133" s="1365"/>
      <c r="L133" s="1365"/>
      <c r="M133" s="1365"/>
      <c r="N133" s="1365"/>
      <c r="O133" s="1365"/>
      <c r="P133" s="1365"/>
      <c r="Q133" s="1365"/>
      <c r="R133" s="1365"/>
      <c r="S133" s="1365"/>
      <c r="T133" s="1365"/>
      <c r="U133" s="1365"/>
      <c r="V133" s="1365"/>
      <c r="W133" s="1365"/>
      <c r="X133" s="1365"/>
      <c r="Y133" s="1365"/>
    </row>
    <row r="134" spans="1:25" s="1300" customFormat="1" ht="20.25" customHeight="1" x14ac:dyDescent="0.2">
      <c r="A134" s="1372"/>
      <c r="B134" s="1292" t="s">
        <v>643</v>
      </c>
      <c r="C134" s="1563" t="s">
        <v>317</v>
      </c>
      <c r="D134" s="465"/>
      <c r="E134" s="2020">
        <v>0</v>
      </c>
      <c r="F134" s="1976"/>
      <c r="G134" s="2020">
        <v>0</v>
      </c>
      <c r="H134" s="1443"/>
      <c r="I134" s="1251"/>
      <c r="J134" s="1365"/>
      <c r="K134" s="1365"/>
      <c r="L134" s="1365"/>
      <c r="M134" s="1365"/>
      <c r="N134" s="1365"/>
      <c r="O134" s="1365"/>
      <c r="P134" s="1365"/>
      <c r="Q134" s="1365"/>
      <c r="R134" s="1365"/>
      <c r="S134" s="1365"/>
      <c r="T134" s="1365"/>
      <c r="U134" s="1365"/>
      <c r="V134" s="1365"/>
      <c r="W134" s="1365"/>
      <c r="X134" s="1365"/>
      <c r="Y134" s="1365"/>
    </row>
    <row r="135" spans="1:25" s="1300" customFormat="1" ht="20.25" customHeight="1" x14ac:dyDescent="0.2">
      <c r="A135" s="1690">
        <v>4</v>
      </c>
      <c r="B135" s="1691" t="s">
        <v>646</v>
      </c>
      <c r="C135" s="1564" t="s">
        <v>317</v>
      </c>
      <c r="D135" s="466"/>
      <c r="E135" s="1953">
        <v>2</v>
      </c>
      <c r="F135" s="1977"/>
      <c r="G135" s="2021">
        <v>2</v>
      </c>
      <c r="H135" s="1449"/>
      <c r="I135" s="1251"/>
      <c r="J135" s="1365"/>
      <c r="K135" s="1365"/>
      <c r="L135" s="1365"/>
      <c r="M135" s="1365"/>
      <c r="N135" s="1365"/>
      <c r="O135" s="1365"/>
      <c r="P135" s="1365"/>
      <c r="Q135" s="1365"/>
      <c r="R135" s="1365"/>
      <c r="S135" s="1365"/>
      <c r="T135" s="1365"/>
      <c r="U135" s="1365"/>
      <c r="V135" s="1365"/>
      <c r="W135" s="1365"/>
      <c r="X135" s="1365"/>
      <c r="Y135" s="1365"/>
    </row>
    <row r="136" spans="1:25" s="1300" customFormat="1" ht="18.75" customHeight="1" x14ac:dyDescent="0.2">
      <c r="A136" s="1673" t="s">
        <v>637</v>
      </c>
      <c r="B136" s="2138" t="s">
        <v>399</v>
      </c>
      <c r="C136" s="2139"/>
      <c r="D136" s="1384"/>
      <c r="E136" s="1682"/>
      <c r="F136" s="1355"/>
      <c r="G136" s="328"/>
      <c r="H136" s="1443"/>
      <c r="I136" s="1251"/>
      <c r="J136" s="1365"/>
      <c r="K136" s="1365"/>
      <c r="L136" s="1365"/>
      <c r="M136" s="1365"/>
      <c r="N136" s="1365"/>
      <c r="O136" s="1365"/>
      <c r="P136" s="1365"/>
      <c r="Q136" s="1365"/>
      <c r="R136" s="1365"/>
      <c r="S136" s="1365"/>
      <c r="T136" s="1365"/>
      <c r="U136" s="1365"/>
      <c r="V136" s="1365"/>
      <c r="W136" s="1365"/>
      <c r="X136" s="1365"/>
      <c r="Y136" s="1365"/>
    </row>
    <row r="137" spans="1:25" s="1300" customFormat="1" ht="20.25" customHeight="1" x14ac:dyDescent="0.2">
      <c r="A137" s="1360"/>
      <c r="B137" s="1284" t="s">
        <v>400</v>
      </c>
      <c r="C137" s="1248"/>
      <c r="D137" s="1685">
        <f>SUM(D138:D143)</f>
        <v>690</v>
      </c>
      <c r="E137" s="1824">
        <f>SUM(E138:E143)</f>
        <v>175</v>
      </c>
      <c r="F137" s="1686">
        <f>E137/D137*100</f>
        <v>25.362318840579711</v>
      </c>
      <c r="G137" s="1824">
        <f>SUM(G138:G143)</f>
        <v>143</v>
      </c>
      <c r="H137" s="1443">
        <f t="shared" ref="H137:H138" si="10">E137/G137*100-100</f>
        <v>22.377622377622373</v>
      </c>
      <c r="I137" s="1251"/>
      <c r="J137" s="1365"/>
      <c r="K137" s="1365"/>
      <c r="L137" s="1365"/>
      <c r="M137" s="1365"/>
      <c r="N137" s="1365"/>
      <c r="O137" s="1365"/>
      <c r="P137" s="1365"/>
      <c r="Q137" s="1365"/>
      <c r="R137" s="1365"/>
      <c r="S137" s="1365"/>
      <c r="T137" s="1365"/>
      <c r="U137" s="1365"/>
      <c r="V137" s="1365"/>
      <c r="W137" s="1365"/>
      <c r="X137" s="1365"/>
      <c r="Y137" s="1365"/>
    </row>
    <row r="138" spans="1:25" s="1300" customFormat="1" ht="20.25" customHeight="1" x14ac:dyDescent="0.2">
      <c r="A138" s="1360">
        <v>1</v>
      </c>
      <c r="B138" s="1284" t="s">
        <v>428</v>
      </c>
      <c r="C138" s="1563" t="s">
        <v>317</v>
      </c>
      <c r="D138" s="1386">
        <v>75</v>
      </c>
      <c r="E138" s="2030">
        <v>25</v>
      </c>
      <c r="F138" s="1686">
        <f t="shared" ref="F138:F143" si="11">E138/D138*100</f>
        <v>33.333333333333329</v>
      </c>
      <c r="G138" s="2025">
        <v>10</v>
      </c>
      <c r="H138" s="1443">
        <f t="shared" si="10"/>
        <v>150</v>
      </c>
      <c r="I138" s="1251"/>
      <c r="J138" s="1365"/>
      <c r="K138" s="1365"/>
      <c r="L138" s="1365"/>
      <c r="M138" s="1365"/>
      <c r="N138" s="1365"/>
      <c r="O138" s="1365"/>
      <c r="P138" s="1365"/>
      <c r="Q138" s="1365"/>
      <c r="R138" s="1365"/>
      <c r="S138" s="1365"/>
      <c r="T138" s="1365"/>
      <c r="U138" s="1365"/>
      <c r="V138" s="1365"/>
      <c r="W138" s="1365"/>
      <c r="X138" s="1365"/>
      <c r="Y138" s="1365"/>
    </row>
    <row r="139" spans="1:25" s="1300" customFormat="1" ht="20.25" customHeight="1" x14ac:dyDescent="0.2">
      <c r="A139" s="1360">
        <v>2</v>
      </c>
      <c r="B139" s="1284" t="s">
        <v>513</v>
      </c>
      <c r="C139" s="1563" t="s">
        <v>317</v>
      </c>
      <c r="D139" s="1386">
        <v>10</v>
      </c>
      <c r="E139" s="1338">
        <v>0</v>
      </c>
      <c r="F139" s="1686">
        <f t="shared" si="11"/>
        <v>0</v>
      </c>
      <c r="G139" s="1338">
        <v>0</v>
      </c>
      <c r="H139" s="1338">
        <v>0</v>
      </c>
      <c r="I139" s="1251"/>
      <c r="J139" s="1365"/>
      <c r="K139" s="1365"/>
      <c r="L139" s="1365"/>
      <c r="M139" s="1365"/>
      <c r="N139" s="1365"/>
      <c r="O139" s="1365"/>
      <c r="P139" s="1365"/>
      <c r="Q139" s="1365"/>
      <c r="R139" s="1365"/>
      <c r="S139" s="1365"/>
      <c r="T139" s="1365"/>
      <c r="U139" s="1365"/>
      <c r="V139" s="1365"/>
      <c r="W139" s="1365"/>
      <c r="X139" s="1365"/>
      <c r="Y139" s="1365"/>
    </row>
    <row r="140" spans="1:25" s="1300" customFormat="1" ht="20.25" customHeight="1" x14ac:dyDescent="0.2">
      <c r="A140" s="1360">
        <v>3</v>
      </c>
      <c r="B140" s="1284" t="s">
        <v>471</v>
      </c>
      <c r="C140" s="1563" t="s">
        <v>317</v>
      </c>
      <c r="D140" s="1386">
        <v>420</v>
      </c>
      <c r="E140" s="2030">
        <v>110</v>
      </c>
      <c r="F140" s="1686">
        <f t="shared" si="11"/>
        <v>26.190476190476193</v>
      </c>
      <c r="G140" s="2025">
        <v>100</v>
      </c>
      <c r="H140" s="1443">
        <f>E140/G140*100-100</f>
        <v>10.000000000000014</v>
      </c>
      <c r="I140" s="1251"/>
      <c r="J140" s="1365"/>
      <c r="K140" s="1365"/>
      <c r="L140" s="1365"/>
      <c r="M140" s="1365"/>
      <c r="N140" s="1365"/>
      <c r="O140" s="1365"/>
      <c r="P140" s="1365"/>
      <c r="Q140" s="1365"/>
      <c r="R140" s="1365"/>
      <c r="S140" s="1365"/>
      <c r="T140" s="1365"/>
      <c r="U140" s="1365"/>
      <c r="V140" s="1365"/>
      <c r="W140" s="1365"/>
      <c r="X140" s="1365"/>
      <c r="Y140" s="1365"/>
    </row>
    <row r="141" spans="1:25" s="1300" customFormat="1" ht="20.25" customHeight="1" x14ac:dyDescent="0.2">
      <c r="A141" s="1360">
        <v>4</v>
      </c>
      <c r="B141" s="1284" t="s">
        <v>429</v>
      </c>
      <c r="C141" s="1563" t="s">
        <v>317</v>
      </c>
      <c r="D141" s="1386">
        <v>65</v>
      </c>
      <c r="E141" s="2030">
        <v>12</v>
      </c>
      <c r="F141" s="1686">
        <f t="shared" si="11"/>
        <v>18.461538461538463</v>
      </c>
      <c r="G141" s="2025">
        <v>17</v>
      </c>
      <c r="H141" s="1443">
        <f t="shared" ref="H141:H143" si="12">E141/G141*100-100</f>
        <v>-29.411764705882348</v>
      </c>
      <c r="I141" s="1251"/>
      <c r="J141" s="1365"/>
      <c r="K141" s="1365"/>
      <c r="L141" s="1365"/>
      <c r="M141" s="1365"/>
      <c r="N141" s="1365"/>
      <c r="O141" s="1365"/>
      <c r="P141" s="1365"/>
      <c r="Q141" s="1365"/>
      <c r="R141" s="1365"/>
      <c r="S141" s="1365"/>
      <c r="T141" s="1365"/>
      <c r="U141" s="1365"/>
      <c r="V141" s="1365"/>
      <c r="W141" s="1365"/>
      <c r="X141" s="1365"/>
      <c r="Y141" s="1365"/>
    </row>
    <row r="142" spans="1:25" s="1300" customFormat="1" ht="20.25" customHeight="1" x14ac:dyDescent="0.2">
      <c r="A142" s="1360">
        <v>5</v>
      </c>
      <c r="B142" s="1284" t="s">
        <v>430</v>
      </c>
      <c r="C142" s="1563" t="s">
        <v>317</v>
      </c>
      <c r="D142" s="1386">
        <v>100</v>
      </c>
      <c r="E142" s="2030">
        <v>20</v>
      </c>
      <c r="F142" s="1686">
        <f t="shared" si="11"/>
        <v>20</v>
      </c>
      <c r="G142" s="2025">
        <v>13</v>
      </c>
      <c r="H142" s="1443">
        <f t="shared" si="12"/>
        <v>53.846153846153868</v>
      </c>
      <c r="I142" s="1251"/>
      <c r="J142" s="1365"/>
      <c r="K142" s="1365"/>
      <c r="L142" s="1365"/>
      <c r="M142" s="1365"/>
      <c r="N142" s="1365"/>
      <c r="O142" s="1365"/>
      <c r="P142" s="1365"/>
      <c r="Q142" s="1365"/>
      <c r="R142" s="1365"/>
      <c r="S142" s="1365"/>
      <c r="T142" s="1365"/>
      <c r="U142" s="1365"/>
      <c r="V142" s="1365"/>
      <c r="W142" s="1365"/>
      <c r="X142" s="1365"/>
      <c r="Y142" s="1365"/>
    </row>
    <row r="143" spans="1:25" s="1300" customFormat="1" ht="20.25" customHeight="1" x14ac:dyDescent="0.2">
      <c r="A143" s="1675">
        <v>6</v>
      </c>
      <c r="B143" s="1687" t="s">
        <v>431</v>
      </c>
      <c r="C143" s="1565" t="s">
        <v>317</v>
      </c>
      <c r="D143" s="1689">
        <v>20</v>
      </c>
      <c r="E143" s="2031">
        <v>8</v>
      </c>
      <c r="F143" s="1688">
        <f t="shared" si="11"/>
        <v>40</v>
      </c>
      <c r="G143" s="2029">
        <v>3</v>
      </c>
      <c r="H143" s="1451">
        <f t="shared" si="12"/>
        <v>166.66666666666663</v>
      </c>
      <c r="I143" s="1251"/>
      <c r="J143" s="1365"/>
      <c r="K143" s="1365"/>
      <c r="L143" s="1365"/>
      <c r="M143" s="1365"/>
      <c r="N143" s="1365"/>
      <c r="O143" s="1365"/>
      <c r="P143" s="1365"/>
      <c r="Q143" s="1365"/>
      <c r="R143" s="1365"/>
      <c r="S143" s="1365"/>
      <c r="T143" s="1365"/>
      <c r="U143" s="1365"/>
      <c r="V143" s="1365"/>
      <c r="W143" s="1365"/>
      <c r="X143" s="1365"/>
      <c r="Y143" s="1365"/>
    </row>
    <row r="144" spans="1:25" s="1300" customFormat="1" ht="42.75" customHeight="1" x14ac:dyDescent="0.2">
      <c r="A144" s="1692" t="s">
        <v>183</v>
      </c>
      <c r="B144" s="1693" t="s">
        <v>449</v>
      </c>
      <c r="C144" s="1694" t="s">
        <v>959</v>
      </c>
      <c r="D144" s="2144"/>
      <c r="E144" s="2145"/>
      <c r="F144" s="2145"/>
      <c r="G144" s="2145"/>
      <c r="H144" s="2146"/>
      <c r="I144" s="1251"/>
      <c r="J144" s="1365"/>
      <c r="K144" s="1365"/>
      <c r="L144" s="1365"/>
      <c r="M144" s="1365"/>
      <c r="N144" s="1365"/>
      <c r="O144" s="1365"/>
      <c r="P144" s="1365"/>
      <c r="Q144" s="1365"/>
      <c r="R144" s="1365"/>
      <c r="S144" s="1365"/>
      <c r="T144" s="1365"/>
      <c r="U144" s="1365"/>
      <c r="V144" s="1365"/>
      <c r="W144" s="1365"/>
      <c r="X144" s="1365"/>
      <c r="Y144" s="1365"/>
    </row>
    <row r="145" spans="1:30" s="1300" customFormat="1" ht="21.75" customHeight="1" x14ac:dyDescent="0.2">
      <c r="A145" s="2120">
        <v>1</v>
      </c>
      <c r="B145" s="1374" t="s">
        <v>116</v>
      </c>
      <c r="C145" s="1351" t="s">
        <v>607</v>
      </c>
      <c r="D145" s="1661">
        <f>SUM(D146:D149)</f>
        <v>3125</v>
      </c>
      <c r="E145" s="1954">
        <f>SUM(E146:E149)</f>
        <v>3125</v>
      </c>
      <c r="F145" s="1583">
        <f t="shared" ref="F145:F158" si="13">E145/D145*100</f>
        <v>100</v>
      </c>
      <c r="G145" s="1962">
        <f>SUM(G146:G149)</f>
        <v>3175</v>
      </c>
      <c r="H145" s="1453">
        <f>E145/G145*100-100</f>
        <v>-1.5748031496062964</v>
      </c>
      <c r="I145" s="1251"/>
      <c r="J145" s="1365"/>
      <c r="K145" s="1365"/>
      <c r="L145" s="1365"/>
      <c r="M145" s="1365"/>
      <c r="N145" s="1365"/>
      <c r="O145" s="1365"/>
      <c r="P145" s="1365"/>
      <c r="Q145" s="1365"/>
      <c r="R145" s="1365"/>
      <c r="S145" s="1365"/>
      <c r="T145" s="1365"/>
      <c r="U145" s="1365"/>
      <c r="V145" s="1365"/>
      <c r="W145" s="1365"/>
      <c r="X145" s="1365"/>
      <c r="Y145" s="1365"/>
    </row>
    <row r="146" spans="1:30" s="1300" customFormat="1" ht="21" customHeight="1" x14ac:dyDescent="0.2">
      <c r="A146" s="2120"/>
      <c r="B146" s="1347" t="s">
        <v>647</v>
      </c>
      <c r="C146" s="1351" t="s">
        <v>607</v>
      </c>
      <c r="D146" s="1295">
        <v>1250</v>
      </c>
      <c r="E146" s="1823">
        <v>1250</v>
      </c>
      <c r="F146" s="1584">
        <f t="shared" si="13"/>
        <v>100</v>
      </c>
      <c r="G146" s="1338">
        <v>1280</v>
      </c>
      <c r="H146" s="1443">
        <f>E146/G146*100-100</f>
        <v>-2.34375</v>
      </c>
      <c r="I146" s="1251"/>
      <c r="J146" s="1365"/>
      <c r="K146" s="1365"/>
      <c r="L146" s="1365"/>
      <c r="M146" s="1365"/>
      <c r="N146" s="1365"/>
      <c r="O146" s="1365"/>
      <c r="P146" s="1365"/>
      <c r="Q146" s="1365"/>
      <c r="R146" s="1365"/>
      <c r="S146" s="1365"/>
      <c r="T146" s="1365"/>
      <c r="U146" s="1365"/>
      <c r="V146" s="1365"/>
      <c r="W146" s="1365"/>
      <c r="X146" s="1365"/>
      <c r="Y146" s="1365"/>
    </row>
    <row r="147" spans="1:30" s="1300" customFormat="1" ht="21" customHeight="1" x14ac:dyDescent="0.2">
      <c r="A147" s="2120"/>
      <c r="B147" s="324" t="s">
        <v>826</v>
      </c>
      <c r="C147" s="1351" t="s">
        <v>607</v>
      </c>
      <c r="D147" s="1295">
        <v>1030</v>
      </c>
      <c r="E147" s="1823">
        <v>1030</v>
      </c>
      <c r="F147" s="1584">
        <f t="shared" si="13"/>
        <v>100</v>
      </c>
      <c r="G147" s="1338">
        <v>1000</v>
      </c>
      <c r="H147" s="1443">
        <f>E147/G147*100-100</f>
        <v>3</v>
      </c>
      <c r="I147" s="1251"/>
      <c r="J147" s="1375"/>
      <c r="K147" s="1365"/>
      <c r="L147" s="1365"/>
      <c r="M147" s="1365"/>
      <c r="N147" s="1365"/>
      <c r="O147" s="1365"/>
      <c r="P147" s="1365"/>
      <c r="Q147" s="1365"/>
      <c r="R147" s="1365"/>
      <c r="S147" s="1365"/>
      <c r="T147" s="1365"/>
      <c r="U147" s="1365"/>
      <c r="V147" s="1365"/>
      <c r="W147" s="1365"/>
      <c r="X147" s="1365"/>
      <c r="Y147" s="1365"/>
    </row>
    <row r="148" spans="1:30" s="1300" customFormat="1" ht="21" customHeight="1" x14ac:dyDescent="0.2">
      <c r="A148" s="2120"/>
      <c r="B148" s="324" t="s">
        <v>648</v>
      </c>
      <c r="C148" s="1351" t="s">
        <v>607</v>
      </c>
      <c r="D148" s="1295">
        <v>190</v>
      </c>
      <c r="E148" s="1823">
        <f>D148</f>
        <v>190</v>
      </c>
      <c r="F148" s="1584">
        <f t="shared" si="13"/>
        <v>100</v>
      </c>
      <c r="G148" s="1338">
        <v>190</v>
      </c>
      <c r="H148" s="1443">
        <f>E148/G148*100-100</f>
        <v>0</v>
      </c>
      <c r="I148" s="1251"/>
      <c r="J148" s="1365"/>
      <c r="K148" s="1365"/>
      <c r="L148" s="1365"/>
      <c r="M148" s="1365"/>
      <c r="N148" s="1365"/>
      <c r="O148" s="1365"/>
      <c r="P148" s="1365"/>
      <c r="Q148" s="1365"/>
      <c r="R148" s="1365"/>
      <c r="S148" s="1365"/>
      <c r="T148" s="1365"/>
      <c r="U148" s="1365"/>
      <c r="V148" s="1365"/>
      <c r="W148" s="1365"/>
      <c r="X148" s="1365"/>
      <c r="Y148" s="1365"/>
    </row>
    <row r="149" spans="1:30" s="1300" customFormat="1" ht="21" customHeight="1" x14ac:dyDescent="0.2">
      <c r="A149" s="2120"/>
      <c r="B149" s="1347" t="s">
        <v>649</v>
      </c>
      <c r="C149" s="1351" t="s">
        <v>607</v>
      </c>
      <c r="D149" s="1295">
        <v>655</v>
      </c>
      <c r="E149" s="1823">
        <v>655</v>
      </c>
      <c r="F149" s="1584">
        <f t="shared" si="13"/>
        <v>100</v>
      </c>
      <c r="G149" s="1338">
        <v>705</v>
      </c>
      <c r="H149" s="1443">
        <f>E149/G149*100-100</f>
        <v>-7.0921985815602824</v>
      </c>
      <c r="I149" s="1253"/>
      <c r="J149" s="1367"/>
      <c r="K149" s="1365"/>
      <c r="L149" s="1365"/>
      <c r="M149" s="1365"/>
      <c r="N149" s="1365"/>
      <c r="O149" s="1365"/>
      <c r="P149" s="1365"/>
      <c r="Q149" s="1365"/>
      <c r="R149" s="1365"/>
      <c r="S149" s="1365"/>
      <c r="T149" s="1365"/>
      <c r="U149" s="1365"/>
      <c r="V149" s="1365"/>
      <c r="W149" s="1365"/>
      <c r="X149" s="1365"/>
      <c r="Y149" s="1365"/>
    </row>
    <row r="150" spans="1:30" s="1300" customFormat="1" ht="21.75" customHeight="1" x14ac:dyDescent="0.2">
      <c r="A150" s="2120">
        <v>2</v>
      </c>
      <c r="B150" s="1376" t="s">
        <v>401</v>
      </c>
      <c r="C150" s="1589" t="s">
        <v>821</v>
      </c>
      <c r="D150" s="1662">
        <f>SUM(D151:D154)</f>
        <v>1559000</v>
      </c>
      <c r="E150" s="1662">
        <f>SUM(E151:E154)</f>
        <v>321335</v>
      </c>
      <c r="F150" s="1585">
        <f t="shared" si="13"/>
        <v>20.61161000641437</v>
      </c>
      <c r="G150" s="1662">
        <f t="shared" ref="G150" si="14">SUM(G151:G154)</f>
        <v>317976</v>
      </c>
      <c r="H150" s="1453">
        <f t="shared" ref="H150:H192" si="15">E150/G150*100-100</f>
        <v>1.0563690341409426</v>
      </c>
      <c r="I150" s="1253"/>
      <c r="J150" s="1254"/>
      <c r="K150" s="1255"/>
      <c r="L150" s="1256"/>
      <c r="M150" s="1257"/>
      <c r="N150" s="1257"/>
      <c r="O150" s="1257"/>
      <c r="P150" s="1257"/>
      <c r="Q150" s="1257"/>
      <c r="R150" s="1257"/>
      <c r="S150" s="1257"/>
      <c r="T150" s="1257"/>
      <c r="U150" s="1257"/>
      <c r="V150" s="1257"/>
      <c r="W150" s="1256"/>
      <c r="X150" s="1256"/>
      <c r="Y150" s="1256"/>
      <c r="Z150" s="1302"/>
    </row>
    <row r="151" spans="1:30" s="1300" customFormat="1" ht="20.25" customHeight="1" x14ac:dyDescent="0.2">
      <c r="A151" s="2120"/>
      <c r="B151" s="1347" t="s">
        <v>402</v>
      </c>
      <c r="C151" s="1590" t="s">
        <v>821</v>
      </c>
      <c r="D151" s="1295">
        <v>253000</v>
      </c>
      <c r="E151" s="1855">
        <v>56681</v>
      </c>
      <c r="F151" s="1571">
        <f t="shared" si="13"/>
        <v>22.403557312252964</v>
      </c>
      <c r="G151" s="1389">
        <v>58871</v>
      </c>
      <c r="H151" s="1443">
        <f t="shared" si="15"/>
        <v>-3.7199979616449497</v>
      </c>
      <c r="I151" s="1253"/>
      <c r="J151" s="1258"/>
      <c r="K151" s="1259"/>
      <c r="L151" s="1259"/>
      <c r="M151" s="1259"/>
      <c r="N151" s="1259"/>
      <c r="O151" s="1259"/>
      <c r="P151" s="1259"/>
      <c r="Q151" s="1259"/>
      <c r="R151" s="1259"/>
      <c r="S151" s="1259"/>
      <c r="T151" s="1259"/>
      <c r="U151" s="1259"/>
      <c r="V151" s="1259"/>
      <c r="W151" s="1259"/>
      <c r="X151" s="1259"/>
      <c r="Y151" s="1259"/>
      <c r="Z151" s="1302"/>
    </row>
    <row r="152" spans="1:30" s="1300" customFormat="1" ht="20.25" customHeight="1" x14ac:dyDescent="0.2">
      <c r="A152" s="2120"/>
      <c r="B152" s="1347" t="s">
        <v>874</v>
      </c>
      <c r="C152" s="1590" t="s">
        <v>821</v>
      </c>
      <c r="D152" s="1295">
        <v>486000</v>
      </c>
      <c r="E152" s="1855">
        <v>118493</v>
      </c>
      <c r="F152" s="1571">
        <f t="shared" si="13"/>
        <v>24.381275720164609</v>
      </c>
      <c r="G152" s="1389">
        <v>104907</v>
      </c>
      <c r="H152" s="1443">
        <f t="shared" si="15"/>
        <v>12.950518077916627</v>
      </c>
      <c r="I152" s="1253"/>
      <c r="J152" s="1260"/>
      <c r="K152" s="1259"/>
      <c r="L152" s="1261"/>
      <c r="M152" s="1261"/>
      <c r="N152" s="1261"/>
      <c r="O152" s="1261"/>
      <c r="P152" s="1261"/>
      <c r="Q152" s="1261"/>
      <c r="R152" s="1261"/>
      <c r="S152" s="1261"/>
      <c r="T152" s="1261"/>
      <c r="U152" s="1261"/>
      <c r="V152" s="1261"/>
      <c r="W152" s="1261"/>
      <c r="X152" s="1261"/>
      <c r="Y152" s="1261"/>
      <c r="Z152" s="1302"/>
      <c r="AD152" s="1319"/>
    </row>
    <row r="153" spans="1:30" s="1300" customFormat="1" ht="20.25" customHeight="1" x14ac:dyDescent="0.2">
      <c r="A153" s="2120"/>
      <c r="B153" s="324" t="s">
        <v>404</v>
      </c>
      <c r="C153" s="1590" t="s">
        <v>821</v>
      </c>
      <c r="D153" s="1295">
        <v>64000</v>
      </c>
      <c r="E153" s="1855">
        <v>13108</v>
      </c>
      <c r="F153" s="1571">
        <f t="shared" si="13"/>
        <v>20.481249999999999</v>
      </c>
      <c r="G153" s="1389">
        <v>15184</v>
      </c>
      <c r="H153" s="1443">
        <f t="shared" si="15"/>
        <v>-13.672286617492105</v>
      </c>
      <c r="I153" s="1253"/>
      <c r="J153" s="1262"/>
      <c r="K153" s="1259"/>
      <c r="L153" s="1261"/>
      <c r="M153" s="1261"/>
      <c r="N153" s="1261"/>
      <c r="O153" s="1261"/>
      <c r="P153" s="1261"/>
      <c r="Q153" s="1261"/>
      <c r="R153" s="1261"/>
      <c r="S153" s="1261"/>
      <c r="T153" s="1261"/>
      <c r="U153" s="1261"/>
      <c r="V153" s="1261"/>
      <c r="W153" s="1261"/>
      <c r="X153" s="1261"/>
      <c r="Y153" s="1261"/>
      <c r="Z153" s="1302"/>
    </row>
    <row r="154" spans="1:30" s="1300" customFormat="1" ht="20.25" customHeight="1" x14ac:dyDescent="0.2">
      <c r="A154" s="2135"/>
      <c r="B154" s="1370" t="s">
        <v>405</v>
      </c>
      <c r="C154" s="1599" t="s">
        <v>821</v>
      </c>
      <c r="D154" s="1724">
        <v>756000</v>
      </c>
      <c r="E154" s="1859">
        <v>133053</v>
      </c>
      <c r="F154" s="1761">
        <f t="shared" si="13"/>
        <v>17.599603174603175</v>
      </c>
      <c r="G154" s="1852">
        <v>139014</v>
      </c>
      <c r="H154" s="1451">
        <f t="shared" si="15"/>
        <v>-4.2880573179679686</v>
      </c>
      <c r="I154" s="1253"/>
      <c r="J154" s="1263"/>
      <c r="K154" s="1259"/>
      <c r="L154" s="1261"/>
      <c r="M154" s="1261"/>
      <c r="N154" s="1261"/>
      <c r="O154" s="1261"/>
      <c r="P154" s="1261"/>
      <c r="Q154" s="1261"/>
      <c r="R154" s="1261"/>
      <c r="S154" s="1261"/>
      <c r="T154" s="1261"/>
      <c r="U154" s="1261"/>
      <c r="V154" s="1261"/>
      <c r="W154" s="1261"/>
      <c r="X154" s="1261"/>
      <c r="Y154" s="1261"/>
      <c r="Z154" s="1302"/>
    </row>
    <row r="155" spans="1:30" s="1300" customFormat="1" ht="22.5" customHeight="1" x14ac:dyDescent="0.2">
      <c r="A155" s="2142">
        <v>3</v>
      </c>
      <c r="B155" s="1377" t="s">
        <v>406</v>
      </c>
      <c r="C155" s="1723" t="s">
        <v>822</v>
      </c>
      <c r="D155" s="1663">
        <f>SUM(D156:D159)</f>
        <v>141700</v>
      </c>
      <c r="E155" s="1663">
        <f>SUM(E156:E159)</f>
        <v>34432</v>
      </c>
      <c r="F155" s="1585">
        <f t="shared" si="13"/>
        <v>24.29922371206775</v>
      </c>
      <c r="G155" s="1663">
        <f t="shared" ref="G155" si="16">SUM(G156:G159)</f>
        <v>30610</v>
      </c>
      <c r="H155" s="1454">
        <f t="shared" si="15"/>
        <v>12.486115648480876</v>
      </c>
      <c r="I155" s="1253"/>
      <c r="J155" s="1264"/>
      <c r="K155" s="1259"/>
      <c r="L155" s="1261"/>
      <c r="M155" s="1261"/>
      <c r="N155" s="1261"/>
      <c r="O155" s="1261"/>
      <c r="P155" s="1261"/>
      <c r="Q155" s="1261"/>
      <c r="R155" s="1261"/>
      <c r="S155" s="1261"/>
      <c r="T155" s="1261"/>
      <c r="U155" s="1261"/>
      <c r="V155" s="1261"/>
      <c r="W155" s="1261"/>
      <c r="X155" s="1261"/>
      <c r="Y155" s="1261"/>
      <c r="Z155" s="1302"/>
    </row>
    <row r="156" spans="1:30" s="1300" customFormat="1" ht="20.25" customHeight="1" x14ac:dyDescent="0.2">
      <c r="A156" s="2120"/>
      <c r="B156" s="1347" t="s">
        <v>402</v>
      </c>
      <c r="C156" s="1590" t="s">
        <v>822</v>
      </c>
      <c r="D156" s="1295">
        <v>60000</v>
      </c>
      <c r="E156" s="1855">
        <v>13859</v>
      </c>
      <c r="F156" s="1571">
        <f t="shared" si="13"/>
        <v>23.098333333333336</v>
      </c>
      <c r="G156" s="1389">
        <v>13968</v>
      </c>
      <c r="H156" s="1443">
        <f t="shared" si="15"/>
        <v>-0.78035509736540121</v>
      </c>
      <c r="I156" s="1253"/>
      <c r="J156" s="1258"/>
      <c r="K156" s="1259"/>
      <c r="L156" s="1259"/>
      <c r="M156" s="1259"/>
      <c r="N156" s="1259"/>
      <c r="O156" s="1259"/>
      <c r="P156" s="1259"/>
      <c r="Q156" s="1259"/>
      <c r="R156" s="1259"/>
      <c r="S156" s="1259"/>
      <c r="T156" s="1259"/>
      <c r="U156" s="1259"/>
      <c r="V156" s="1259"/>
      <c r="W156" s="1259"/>
      <c r="X156" s="1259"/>
      <c r="Y156" s="1259"/>
      <c r="Z156" s="1302"/>
    </row>
    <row r="157" spans="1:30" s="1300" customFormat="1" ht="20.25" customHeight="1" x14ac:dyDescent="0.2">
      <c r="A157" s="2120"/>
      <c r="B157" s="1347" t="s">
        <v>874</v>
      </c>
      <c r="C157" s="1590" t="s">
        <v>822</v>
      </c>
      <c r="D157" s="1295">
        <v>70700</v>
      </c>
      <c r="E157" s="1855">
        <v>18078</v>
      </c>
      <c r="F157" s="1571">
        <f t="shared" si="13"/>
        <v>25.570014144271568</v>
      </c>
      <c r="G157" s="1389">
        <v>14654</v>
      </c>
      <c r="H157" s="1443">
        <f t="shared" si="15"/>
        <v>23.36563395659887</v>
      </c>
      <c r="I157" s="1253"/>
      <c r="J157" s="1265"/>
      <c r="K157" s="1259"/>
      <c r="L157" s="1261"/>
      <c r="M157" s="1261"/>
      <c r="N157" s="1261"/>
      <c r="O157" s="1261"/>
      <c r="P157" s="1261"/>
      <c r="Q157" s="1261"/>
      <c r="R157" s="1261"/>
      <c r="S157" s="1261"/>
      <c r="T157" s="1261"/>
      <c r="U157" s="1261"/>
      <c r="V157" s="1261"/>
      <c r="W157" s="1261"/>
      <c r="X157" s="1261"/>
      <c r="Y157" s="1261"/>
      <c r="Z157" s="1302"/>
    </row>
    <row r="158" spans="1:30" s="1300" customFormat="1" ht="20.25" customHeight="1" x14ac:dyDescent="0.2">
      <c r="A158" s="2120"/>
      <c r="B158" s="324" t="s">
        <v>404</v>
      </c>
      <c r="C158" s="1590" t="s">
        <v>822</v>
      </c>
      <c r="D158" s="1295">
        <v>11000</v>
      </c>
      <c r="E158" s="1855">
        <v>1986</v>
      </c>
      <c r="F158" s="1571">
        <f t="shared" si="13"/>
        <v>18.054545454545455</v>
      </c>
      <c r="G158" s="1389">
        <v>1943</v>
      </c>
      <c r="H158" s="1443">
        <f t="shared" si="15"/>
        <v>2.2130725681935246</v>
      </c>
      <c r="I158" s="1253"/>
      <c r="J158" s="1266"/>
      <c r="K158" s="1259"/>
      <c r="L158" s="1261"/>
      <c r="M158" s="1261"/>
      <c r="N158" s="1261"/>
      <c r="O158" s="1261"/>
      <c r="P158" s="1261"/>
      <c r="Q158" s="1261"/>
      <c r="R158" s="1261"/>
      <c r="S158" s="1261"/>
      <c r="T158" s="1261"/>
      <c r="U158" s="1261"/>
      <c r="V158" s="1261"/>
      <c r="W158" s="1261"/>
      <c r="X158" s="1261"/>
      <c r="Y158" s="1261"/>
      <c r="Z158" s="1302"/>
    </row>
    <row r="159" spans="1:30" s="1300" customFormat="1" ht="20.25" customHeight="1" x14ac:dyDescent="0.2">
      <c r="A159" s="2120"/>
      <c r="B159" s="1347" t="s">
        <v>405</v>
      </c>
      <c r="C159" s="1590" t="s">
        <v>822</v>
      </c>
      <c r="D159" s="1385"/>
      <c r="E159" s="1855">
        <v>509</v>
      </c>
      <c r="F159" s="1355"/>
      <c r="G159" s="1857">
        <v>45</v>
      </c>
      <c r="H159" s="1443">
        <f t="shared" si="15"/>
        <v>1031.1111111111111</v>
      </c>
      <c r="I159" s="1253"/>
      <c r="J159" s="1267"/>
      <c r="K159" s="1259"/>
      <c r="L159" s="1261"/>
      <c r="M159" s="1261"/>
      <c r="N159" s="1261"/>
      <c r="O159" s="1261"/>
      <c r="P159" s="1261"/>
      <c r="Q159" s="1261"/>
      <c r="R159" s="1261"/>
      <c r="S159" s="1261"/>
      <c r="T159" s="1261"/>
      <c r="U159" s="1261"/>
      <c r="V159" s="1261"/>
      <c r="W159" s="1261"/>
      <c r="X159" s="1261"/>
      <c r="Y159" s="1261"/>
      <c r="Z159" s="1302"/>
      <c r="AD159" s="1300">
        <f>200-119</f>
        <v>81</v>
      </c>
    </row>
    <row r="160" spans="1:30" s="1300" customFormat="1" ht="21.75" customHeight="1" x14ac:dyDescent="0.2">
      <c r="A160" s="2120">
        <v>4</v>
      </c>
      <c r="B160" s="1376" t="s">
        <v>407</v>
      </c>
      <c r="C160" s="1591" t="s">
        <v>823</v>
      </c>
      <c r="D160" s="1385"/>
      <c r="E160" s="1468">
        <f>SUM(E161:E163)</f>
        <v>198034</v>
      </c>
      <c r="F160" s="1468">
        <f t="shared" ref="F160:G160" si="17">SUM(F161:F163)</f>
        <v>0</v>
      </c>
      <c r="G160" s="1468">
        <f t="shared" si="17"/>
        <v>169799</v>
      </c>
      <c r="H160" s="1453">
        <f t="shared" si="15"/>
        <v>16.628484266691785</v>
      </c>
      <c r="I160" s="1253"/>
      <c r="J160" s="1258"/>
      <c r="K160" s="1259"/>
      <c r="L160" s="1259"/>
      <c r="M160" s="1259"/>
      <c r="N160" s="1259"/>
      <c r="O160" s="1259"/>
      <c r="P160" s="1259"/>
      <c r="Q160" s="1259"/>
      <c r="R160" s="1259"/>
      <c r="S160" s="1259"/>
      <c r="T160" s="1259"/>
      <c r="U160" s="1259"/>
      <c r="V160" s="1259"/>
      <c r="W160" s="1259"/>
      <c r="X160" s="1259"/>
      <c r="Y160" s="1259"/>
      <c r="Z160" s="1302"/>
    </row>
    <row r="161" spans="1:26" s="1300" customFormat="1" ht="19.5" customHeight="1" x14ac:dyDescent="0.2">
      <c r="A161" s="2120"/>
      <c r="B161" s="1347" t="s">
        <v>402</v>
      </c>
      <c r="C161" s="1561" t="s">
        <v>823</v>
      </c>
      <c r="D161" s="1385"/>
      <c r="E161" s="1855">
        <v>94903</v>
      </c>
      <c r="F161" s="1584"/>
      <c r="G161" s="1389">
        <v>89307</v>
      </c>
      <c r="H161" s="1443">
        <f t="shared" si="15"/>
        <v>6.2660261793588319</v>
      </c>
      <c r="I161" s="1253"/>
      <c r="J161" s="1266"/>
      <c r="K161" s="1259"/>
      <c r="L161" s="1261"/>
      <c r="M161" s="1261"/>
      <c r="N161" s="1261"/>
      <c r="O161" s="1261"/>
      <c r="P161" s="1261"/>
      <c r="Q161" s="1261"/>
      <c r="R161" s="1261"/>
      <c r="S161" s="1261"/>
      <c r="T161" s="1261"/>
      <c r="U161" s="1261"/>
      <c r="V161" s="1261"/>
      <c r="W161" s="1261"/>
      <c r="X161" s="1261"/>
      <c r="Y161" s="1261"/>
      <c r="Z161" s="1302"/>
    </row>
    <row r="162" spans="1:26" s="1300" customFormat="1" ht="19.5" customHeight="1" x14ac:dyDescent="0.2">
      <c r="A162" s="2120"/>
      <c r="B162" s="1347" t="s">
        <v>874</v>
      </c>
      <c r="C162" s="1561" t="s">
        <v>823</v>
      </c>
      <c r="D162" s="1385"/>
      <c r="E162" s="1855">
        <v>92817</v>
      </c>
      <c r="F162" s="1584"/>
      <c r="G162" s="1389">
        <v>70818</v>
      </c>
      <c r="H162" s="1443">
        <f t="shared" si="15"/>
        <v>31.064136236550013</v>
      </c>
      <c r="I162" s="1253"/>
      <c r="J162" s="1266"/>
      <c r="K162" s="1259"/>
      <c r="L162" s="1261"/>
      <c r="M162" s="1261"/>
      <c r="N162" s="1261"/>
      <c r="O162" s="1261"/>
      <c r="P162" s="1261"/>
      <c r="Q162" s="1261"/>
      <c r="R162" s="1261"/>
      <c r="S162" s="1261"/>
      <c r="T162" s="1261"/>
      <c r="U162" s="1261"/>
      <c r="V162" s="1261"/>
      <c r="W162" s="1261"/>
      <c r="X162" s="1261"/>
      <c r="Y162" s="1261"/>
      <c r="Z162" s="1302"/>
    </row>
    <row r="163" spans="1:26" s="1300" customFormat="1" ht="19.5" customHeight="1" x14ac:dyDescent="0.2">
      <c r="A163" s="2120"/>
      <c r="B163" s="324" t="s">
        <v>404</v>
      </c>
      <c r="C163" s="1561" t="s">
        <v>823</v>
      </c>
      <c r="D163" s="1385"/>
      <c r="E163" s="1855">
        <v>10314</v>
      </c>
      <c r="F163" s="1584"/>
      <c r="G163" s="1389">
        <v>9674</v>
      </c>
      <c r="H163" s="1443">
        <f t="shared" si="15"/>
        <v>6.6156708703742027</v>
      </c>
      <c r="I163" s="1253"/>
      <c r="J163" s="1267"/>
      <c r="K163" s="1259"/>
      <c r="L163" s="1261"/>
      <c r="M163" s="1261"/>
      <c r="N163" s="1261"/>
      <c r="O163" s="1261"/>
      <c r="P163" s="1261"/>
      <c r="Q163" s="1261"/>
      <c r="R163" s="1261"/>
      <c r="S163" s="1261"/>
      <c r="T163" s="1261"/>
      <c r="U163" s="1261"/>
      <c r="V163" s="1261"/>
      <c r="W163" s="1261"/>
      <c r="X163" s="1261"/>
      <c r="Y163" s="1261"/>
      <c r="Z163" s="1302"/>
    </row>
    <row r="164" spans="1:26" s="1300" customFormat="1" ht="21" customHeight="1" x14ac:dyDescent="0.2">
      <c r="A164" s="2120">
        <v>5</v>
      </c>
      <c r="B164" s="1376" t="s">
        <v>408</v>
      </c>
      <c r="C164" s="1589" t="s">
        <v>822</v>
      </c>
      <c r="D164" s="1662">
        <f>SUM(D165:D168)</f>
        <v>29600</v>
      </c>
      <c r="E164" s="1662">
        <f>SUM(E165:E168)</f>
        <v>15028</v>
      </c>
      <c r="F164" s="1585">
        <f>E164/D164*100</f>
        <v>50.770270270270267</v>
      </c>
      <c r="G164" s="1962">
        <f>G165+G166+G167+G168</f>
        <v>15006</v>
      </c>
      <c r="H164" s="1453">
        <f t="shared" si="15"/>
        <v>0.14660802345727575</v>
      </c>
      <c r="I164" s="1253"/>
      <c r="J164" s="1258"/>
      <c r="K164" s="1259"/>
      <c r="L164" s="1259"/>
      <c r="M164" s="1259"/>
      <c r="N164" s="1259"/>
      <c r="O164" s="1259"/>
      <c r="P164" s="1259"/>
      <c r="Q164" s="1259"/>
      <c r="R164" s="1259"/>
      <c r="S164" s="1259"/>
      <c r="T164" s="1259"/>
      <c r="U164" s="1259"/>
      <c r="V164" s="1259"/>
      <c r="W164" s="1259"/>
      <c r="X164" s="1259"/>
      <c r="Y164" s="1259"/>
      <c r="Z164" s="1302"/>
    </row>
    <row r="165" spans="1:26" s="1300" customFormat="1" ht="20.25" customHeight="1" x14ac:dyDescent="0.2">
      <c r="A165" s="2120"/>
      <c r="B165" s="1347" t="s">
        <v>402</v>
      </c>
      <c r="C165" s="1590" t="s">
        <v>822</v>
      </c>
      <c r="D165" s="1295">
        <v>10300</v>
      </c>
      <c r="E165" s="1855">
        <v>2727</v>
      </c>
      <c r="F165" s="1584">
        <f>E165/D165*100</f>
        <v>26.475728155339805</v>
      </c>
      <c r="G165" s="1389">
        <v>4387</v>
      </c>
      <c r="H165" s="1443">
        <f t="shared" si="15"/>
        <v>-37.83906997948484</v>
      </c>
      <c r="I165" s="1253"/>
      <c r="J165" s="1266"/>
      <c r="K165" s="1259"/>
      <c r="L165" s="1261"/>
      <c r="M165" s="1261"/>
      <c r="N165" s="1261"/>
      <c r="O165" s="1261"/>
      <c r="P165" s="1261"/>
      <c r="Q165" s="1261"/>
      <c r="R165" s="1261"/>
      <c r="S165" s="1261"/>
      <c r="T165" s="1261"/>
      <c r="U165" s="1261"/>
      <c r="V165" s="1261"/>
      <c r="W165" s="1261"/>
      <c r="X165" s="1261"/>
      <c r="Y165" s="1261"/>
      <c r="Z165" s="1302"/>
    </row>
    <row r="166" spans="1:26" s="1300" customFormat="1" ht="20.25" customHeight="1" x14ac:dyDescent="0.2">
      <c r="A166" s="2120"/>
      <c r="B166" s="1347" t="s">
        <v>874</v>
      </c>
      <c r="C166" s="1590" t="s">
        <v>822</v>
      </c>
      <c r="D166" s="1295">
        <v>18200</v>
      </c>
      <c r="E166" s="1855">
        <v>3782</v>
      </c>
      <c r="F166" s="1584">
        <f>E166/D166*100</f>
        <v>20.780219780219781</v>
      </c>
      <c r="G166" s="1389">
        <v>2806</v>
      </c>
      <c r="H166" s="1443">
        <f t="shared" si="15"/>
        <v>34.782608695652186</v>
      </c>
      <c r="I166" s="1253"/>
      <c r="J166" s="1266"/>
      <c r="K166" s="1259"/>
      <c r="L166" s="1261"/>
      <c r="M166" s="1261"/>
      <c r="N166" s="1261"/>
      <c r="O166" s="1261"/>
      <c r="P166" s="1261"/>
      <c r="Q166" s="1261"/>
      <c r="R166" s="1261"/>
      <c r="S166" s="1261"/>
      <c r="T166" s="1261"/>
      <c r="U166" s="1261"/>
      <c r="V166" s="1261"/>
      <c r="W166" s="1261"/>
      <c r="X166" s="1261"/>
      <c r="Y166" s="1261"/>
      <c r="Z166" s="1302"/>
    </row>
    <row r="167" spans="1:26" s="1300" customFormat="1" ht="20.25" customHeight="1" x14ac:dyDescent="0.2">
      <c r="A167" s="2120"/>
      <c r="B167" s="324" t="s">
        <v>404</v>
      </c>
      <c r="C167" s="1590" t="s">
        <v>822</v>
      </c>
      <c r="D167" s="1295">
        <v>1100</v>
      </c>
      <c r="E167" s="1823">
        <f>'Dieu tri '!C27</f>
        <v>0</v>
      </c>
      <c r="F167" s="1584">
        <f>E167/D167*100</f>
        <v>0</v>
      </c>
      <c r="G167" s="1389">
        <v>0</v>
      </c>
      <c r="H167" s="1443"/>
      <c r="I167" s="1253"/>
      <c r="J167" s="1267"/>
      <c r="K167" s="1259"/>
      <c r="L167" s="1261"/>
      <c r="M167" s="1261"/>
      <c r="N167" s="1261"/>
      <c r="O167" s="1261"/>
      <c r="P167" s="1261"/>
      <c r="Q167" s="1261"/>
      <c r="R167" s="1261"/>
      <c r="S167" s="1261"/>
      <c r="T167" s="1261"/>
      <c r="U167" s="1261"/>
      <c r="V167" s="1261"/>
      <c r="W167" s="1261"/>
      <c r="X167" s="1261"/>
      <c r="Y167" s="1261"/>
      <c r="Z167" s="1302"/>
    </row>
    <row r="168" spans="1:26" s="1300" customFormat="1" ht="20.25" customHeight="1" x14ac:dyDescent="0.2">
      <c r="A168" s="2143"/>
      <c r="B168" s="1348" t="s">
        <v>405</v>
      </c>
      <c r="C168" s="1590" t="s">
        <v>822</v>
      </c>
      <c r="D168" s="1391"/>
      <c r="E168" s="1855">
        <v>8519</v>
      </c>
      <c r="F168" s="1570"/>
      <c r="G168" s="1389">
        <v>7813</v>
      </c>
      <c r="H168" s="1449">
        <f t="shared" si="15"/>
        <v>9.0362216818123784</v>
      </c>
      <c r="I168" s="1253"/>
      <c r="J168" s="1264"/>
      <c r="K168" s="1259"/>
      <c r="L168" s="1261"/>
      <c r="M168" s="1261"/>
      <c r="N168" s="1261"/>
      <c r="O168" s="1261"/>
      <c r="P168" s="1261"/>
      <c r="Q168" s="1261"/>
      <c r="R168" s="1261"/>
      <c r="S168" s="1261"/>
      <c r="T168" s="1261"/>
      <c r="U168" s="1261"/>
      <c r="V168" s="1261"/>
      <c r="W168" s="1261"/>
      <c r="X168" s="1261"/>
      <c r="Y168" s="1261"/>
      <c r="Z168" s="1302"/>
    </row>
    <row r="169" spans="1:26" s="1300" customFormat="1" ht="21.75" customHeight="1" x14ac:dyDescent="0.2">
      <c r="A169" s="2120">
        <v>6</v>
      </c>
      <c r="B169" s="1376" t="s">
        <v>409</v>
      </c>
      <c r="C169" s="1590" t="s">
        <v>822</v>
      </c>
      <c r="D169" s="465"/>
      <c r="E169" s="1860">
        <f>SUM(E170:E173)</f>
        <v>15108</v>
      </c>
      <c r="F169" s="1978"/>
      <c r="G169" s="1860">
        <f t="shared" ref="G169" si="18">SUM(G170:G173)</f>
        <v>15531</v>
      </c>
      <c r="H169" s="1453">
        <f t="shared" si="15"/>
        <v>-2.7235850878887362</v>
      </c>
      <c r="I169" s="1253"/>
      <c r="J169" s="1258"/>
      <c r="K169" s="1259"/>
      <c r="L169" s="1259"/>
      <c r="M169" s="1259"/>
      <c r="N169" s="1259"/>
      <c r="O169" s="1259"/>
      <c r="P169" s="1259"/>
      <c r="Q169" s="1259"/>
      <c r="R169" s="1259"/>
      <c r="S169" s="1259"/>
      <c r="T169" s="1259"/>
      <c r="U169" s="1259"/>
      <c r="V169" s="1259"/>
      <c r="W169" s="1259"/>
      <c r="X169" s="1259"/>
      <c r="Y169" s="1259"/>
      <c r="Z169" s="1302"/>
    </row>
    <row r="170" spans="1:26" s="1300" customFormat="1" ht="20.25" customHeight="1" x14ac:dyDescent="0.2">
      <c r="A170" s="2120"/>
      <c r="B170" s="1347" t="s">
        <v>402</v>
      </c>
      <c r="C170" s="1590" t="s">
        <v>822</v>
      </c>
      <c r="D170" s="465"/>
      <c r="E170" s="1855">
        <v>2187</v>
      </c>
      <c r="F170" s="1355"/>
      <c r="G170" s="1389">
        <v>2163</v>
      </c>
      <c r="H170" s="1443">
        <f t="shared" si="15"/>
        <v>1.1095700416088761</v>
      </c>
      <c r="I170" s="1253"/>
      <c r="J170" s="1266"/>
      <c r="K170" s="1259"/>
      <c r="L170" s="1261"/>
      <c r="M170" s="1261"/>
      <c r="N170" s="1261"/>
      <c r="O170" s="1261"/>
      <c r="P170" s="1261"/>
      <c r="Q170" s="1261"/>
      <c r="R170" s="1261"/>
      <c r="S170" s="1261"/>
      <c r="T170" s="1261"/>
      <c r="U170" s="1261"/>
      <c r="V170" s="1261"/>
      <c r="W170" s="1261"/>
      <c r="X170" s="1261"/>
      <c r="Y170" s="1261"/>
      <c r="Z170" s="1302"/>
    </row>
    <row r="171" spans="1:26" s="1300" customFormat="1" ht="20.25" customHeight="1" x14ac:dyDescent="0.2">
      <c r="A171" s="2120"/>
      <c r="B171" s="1347" t="s">
        <v>874</v>
      </c>
      <c r="C171" s="1590" t="s">
        <v>822</v>
      </c>
      <c r="D171" s="465"/>
      <c r="E171" s="1855">
        <v>5106</v>
      </c>
      <c r="F171" s="1355"/>
      <c r="G171" s="1389">
        <v>4813</v>
      </c>
      <c r="H171" s="1443">
        <f t="shared" si="15"/>
        <v>6.0876792021608281</v>
      </c>
      <c r="I171" s="1253"/>
      <c r="J171" s="1266"/>
      <c r="K171" s="1259"/>
      <c r="L171" s="1261"/>
      <c r="M171" s="1261"/>
      <c r="N171" s="1261"/>
      <c r="O171" s="1261"/>
      <c r="P171" s="1261"/>
      <c r="Q171" s="1261"/>
      <c r="R171" s="1261"/>
      <c r="S171" s="1261"/>
      <c r="T171" s="1261"/>
      <c r="U171" s="1261"/>
      <c r="V171" s="1261"/>
      <c r="W171" s="1261"/>
      <c r="X171" s="1261"/>
      <c r="Y171" s="1261"/>
      <c r="Z171" s="1302"/>
    </row>
    <row r="172" spans="1:26" s="1300" customFormat="1" ht="20.25" customHeight="1" x14ac:dyDescent="0.2">
      <c r="A172" s="2120"/>
      <c r="B172" s="324" t="s">
        <v>404</v>
      </c>
      <c r="C172" s="1590" t="s">
        <v>822</v>
      </c>
      <c r="D172" s="465"/>
      <c r="E172" s="1855">
        <v>1056</v>
      </c>
      <c r="F172" s="1355"/>
      <c r="G172" s="1389">
        <v>1127</v>
      </c>
      <c r="H172" s="1443">
        <f t="shared" si="15"/>
        <v>-6.299911268855368</v>
      </c>
      <c r="I172" s="1253"/>
      <c r="J172" s="1267"/>
      <c r="K172" s="1259"/>
      <c r="L172" s="1261"/>
      <c r="M172" s="1261"/>
      <c r="N172" s="1261"/>
      <c r="O172" s="1261"/>
      <c r="P172" s="1261"/>
      <c r="Q172" s="1261"/>
      <c r="R172" s="1261"/>
      <c r="S172" s="1261"/>
      <c r="T172" s="1261"/>
      <c r="U172" s="1261"/>
      <c r="V172" s="1261"/>
      <c r="W172" s="1261"/>
      <c r="X172" s="1261"/>
      <c r="Y172" s="1261"/>
      <c r="Z172" s="1302"/>
    </row>
    <row r="173" spans="1:26" s="1300" customFormat="1" ht="20.25" customHeight="1" x14ac:dyDescent="0.2">
      <c r="A173" s="2143"/>
      <c r="B173" s="1348" t="s">
        <v>405</v>
      </c>
      <c r="C173" s="1695" t="s">
        <v>822</v>
      </c>
      <c r="D173" s="466"/>
      <c r="E173" s="1855">
        <v>6759</v>
      </c>
      <c r="F173" s="1569"/>
      <c r="G173" s="1389">
        <v>7428</v>
      </c>
      <c r="H173" s="1449">
        <f t="shared" si="15"/>
        <v>-9.0064620355411904</v>
      </c>
      <c r="I173" s="1363"/>
      <c r="J173" s="1264"/>
      <c r="K173" s="1259"/>
      <c r="L173" s="1261"/>
      <c r="M173" s="1261"/>
      <c r="N173" s="1261"/>
      <c r="O173" s="1261"/>
      <c r="P173" s="1261"/>
      <c r="Q173" s="1261"/>
      <c r="R173" s="1261"/>
      <c r="S173" s="1261"/>
      <c r="T173" s="1261"/>
      <c r="U173" s="1261"/>
      <c r="V173" s="1261"/>
      <c r="W173" s="1261"/>
      <c r="X173" s="1261"/>
      <c r="Y173" s="1261"/>
      <c r="Z173" s="1302"/>
    </row>
    <row r="174" spans="1:26" s="1300" customFormat="1" ht="22.5" customHeight="1" x14ac:dyDescent="0.2">
      <c r="A174" s="360">
        <v>7</v>
      </c>
      <c r="B174" s="1376" t="s">
        <v>410</v>
      </c>
      <c r="C174" s="1590" t="s">
        <v>822</v>
      </c>
      <c r="D174" s="465"/>
      <c r="E174" s="1860">
        <v>11</v>
      </c>
      <c r="F174" s="1355"/>
      <c r="G174" s="1856">
        <v>17</v>
      </c>
      <c r="H174" s="1453">
        <f t="shared" si="15"/>
        <v>-35.294117647058826</v>
      </c>
      <c r="I174" s="1363"/>
      <c r="J174" s="1258"/>
      <c r="K174" s="1259"/>
      <c r="L174" s="1261"/>
      <c r="M174" s="1261"/>
      <c r="N174" s="1261"/>
      <c r="O174" s="1261"/>
      <c r="P174" s="1261"/>
      <c r="Q174" s="1261"/>
      <c r="R174" s="1261"/>
      <c r="S174" s="1261"/>
      <c r="T174" s="1261"/>
      <c r="U174" s="1261"/>
      <c r="V174" s="1261"/>
      <c r="W174" s="1261"/>
      <c r="X174" s="1261"/>
      <c r="Y174" s="1261"/>
      <c r="Z174" s="1302"/>
    </row>
    <row r="175" spans="1:26" s="1300" customFormat="1" ht="22.5" customHeight="1" x14ac:dyDescent="0.2">
      <c r="A175" s="360">
        <v>8</v>
      </c>
      <c r="B175" s="1376" t="s">
        <v>411</v>
      </c>
      <c r="C175" s="1589" t="s">
        <v>824</v>
      </c>
      <c r="D175" s="465"/>
      <c r="E175" s="1855">
        <v>556497</v>
      </c>
      <c r="F175" s="1355"/>
      <c r="G175" s="1846">
        <v>444245</v>
      </c>
      <c r="H175" s="1443">
        <f>E175/G175*100-100</f>
        <v>25.268039032515844</v>
      </c>
      <c r="I175" s="1363"/>
      <c r="J175" s="1258"/>
      <c r="K175" s="1259"/>
      <c r="L175" s="1261"/>
      <c r="M175" s="1261"/>
      <c r="N175" s="1261"/>
      <c r="O175" s="1261"/>
      <c r="P175" s="1261"/>
      <c r="Q175" s="1261"/>
      <c r="R175" s="1261"/>
      <c r="S175" s="1261"/>
      <c r="T175" s="1261"/>
      <c r="U175" s="1261"/>
      <c r="V175" s="1261"/>
      <c r="W175" s="1261"/>
      <c r="X175" s="1261"/>
      <c r="Y175" s="1261"/>
      <c r="Z175" s="1302"/>
    </row>
    <row r="176" spans="1:26" s="1300" customFormat="1" ht="22.5" customHeight="1" x14ac:dyDescent="0.2">
      <c r="A176" s="2120">
        <v>9</v>
      </c>
      <c r="B176" s="1347" t="s">
        <v>412</v>
      </c>
      <c r="C176" s="1590" t="s">
        <v>824</v>
      </c>
      <c r="D176" s="465"/>
      <c r="E176" s="1855">
        <v>55824</v>
      </c>
      <c r="F176" s="1355"/>
      <c r="G176" s="1389">
        <v>48432</v>
      </c>
      <c r="H176" s="1443">
        <f t="shared" si="15"/>
        <v>15.262636273538163</v>
      </c>
      <c r="I176" s="1363"/>
      <c r="J176" s="1264"/>
      <c r="K176" s="1259"/>
      <c r="L176" s="1261"/>
      <c r="M176" s="1261"/>
      <c r="N176" s="1261"/>
      <c r="O176" s="1261"/>
      <c r="P176" s="1261"/>
      <c r="Q176" s="1261"/>
      <c r="R176" s="1261"/>
      <c r="S176" s="1261"/>
      <c r="T176" s="1261"/>
      <c r="U176" s="1261"/>
      <c r="V176" s="1261"/>
      <c r="W176" s="1261"/>
      <c r="X176" s="1261"/>
      <c r="Y176" s="1261"/>
      <c r="Z176" s="1302"/>
    </row>
    <row r="177" spans="1:26" s="1300" customFormat="1" ht="22.5" customHeight="1" x14ac:dyDescent="0.2">
      <c r="A177" s="2120"/>
      <c r="B177" s="1347" t="s">
        <v>413</v>
      </c>
      <c r="C177" s="1590" t="s">
        <v>824</v>
      </c>
      <c r="D177" s="465"/>
      <c r="E177" s="1855">
        <v>43720</v>
      </c>
      <c r="F177" s="1355"/>
      <c r="G177" s="1389">
        <v>38781</v>
      </c>
      <c r="H177" s="1443">
        <f t="shared" si="15"/>
        <v>12.735617957247115</v>
      </c>
      <c r="I177" s="1363"/>
      <c r="J177" s="1264"/>
      <c r="K177" s="1259"/>
      <c r="L177" s="1261"/>
      <c r="M177" s="1261"/>
      <c r="N177" s="1261"/>
      <c r="O177" s="1261"/>
      <c r="P177" s="1261"/>
      <c r="Q177" s="1261"/>
      <c r="R177" s="1261"/>
      <c r="S177" s="1261"/>
      <c r="T177" s="1261"/>
      <c r="U177" s="1261"/>
      <c r="V177" s="1261"/>
      <c r="W177" s="1261"/>
      <c r="X177" s="1261"/>
      <c r="Y177" s="1261"/>
      <c r="Z177" s="1302"/>
    </row>
    <row r="178" spans="1:26" s="1300" customFormat="1" ht="22.5" customHeight="1" x14ac:dyDescent="0.2">
      <c r="A178" s="2120"/>
      <c r="B178" s="1348" t="s">
        <v>414</v>
      </c>
      <c r="C178" s="1590" t="s">
        <v>824</v>
      </c>
      <c r="D178" s="466"/>
      <c r="E178" s="1855">
        <v>10648</v>
      </c>
      <c r="F178" s="1569"/>
      <c r="G178" s="1389">
        <v>7447</v>
      </c>
      <c r="H178" s="1449">
        <f t="shared" si="15"/>
        <v>42.983751846381097</v>
      </c>
      <c r="I178" s="1363"/>
      <c r="J178" s="1264"/>
      <c r="K178" s="1259"/>
      <c r="L178" s="1261"/>
      <c r="M178" s="1261"/>
      <c r="N178" s="1261"/>
      <c r="O178" s="1261"/>
      <c r="P178" s="1261"/>
      <c r="Q178" s="1261"/>
      <c r="R178" s="1261"/>
      <c r="S178" s="1261"/>
      <c r="T178" s="1261"/>
      <c r="U178" s="1261"/>
      <c r="V178" s="1261"/>
      <c r="W178" s="1261"/>
      <c r="X178" s="1261"/>
      <c r="Y178" s="1261"/>
      <c r="Z178" s="1302"/>
    </row>
    <row r="179" spans="1:26" s="1300" customFormat="1" ht="22.5" customHeight="1" x14ac:dyDescent="0.2">
      <c r="A179" s="2120"/>
      <c r="B179" s="1347" t="s">
        <v>130</v>
      </c>
      <c r="C179" s="1590" t="s">
        <v>824</v>
      </c>
      <c r="D179" s="465"/>
      <c r="E179" s="1855">
        <v>18797</v>
      </c>
      <c r="F179" s="1355"/>
      <c r="G179" s="1389">
        <v>13224</v>
      </c>
      <c r="H179" s="1443">
        <f t="shared" si="15"/>
        <v>42.143073200241986</v>
      </c>
      <c r="I179" s="1363"/>
      <c r="J179" s="1264"/>
      <c r="K179" s="1259"/>
      <c r="L179" s="1261"/>
      <c r="M179" s="1261"/>
      <c r="N179" s="1261"/>
      <c r="O179" s="1261"/>
      <c r="P179" s="1261"/>
      <c r="Q179" s="1261"/>
      <c r="R179" s="1261"/>
      <c r="S179" s="1261"/>
      <c r="T179" s="1261"/>
      <c r="U179" s="1261"/>
      <c r="V179" s="1261"/>
      <c r="W179" s="1261"/>
      <c r="X179" s="1261"/>
      <c r="Y179" s="1261"/>
      <c r="Z179" s="1302"/>
    </row>
    <row r="180" spans="1:26" s="1300" customFormat="1" ht="22.5" customHeight="1" x14ac:dyDescent="0.2">
      <c r="A180" s="2120"/>
      <c r="B180" s="1347" t="s">
        <v>415</v>
      </c>
      <c r="C180" s="1590" t="s">
        <v>824</v>
      </c>
      <c r="D180" s="465"/>
      <c r="E180" s="1855">
        <v>81</v>
      </c>
      <c r="F180" s="1355"/>
      <c r="G180" s="1389">
        <v>87</v>
      </c>
      <c r="H180" s="1443">
        <f t="shared" si="15"/>
        <v>-6.8965517241379359</v>
      </c>
      <c r="I180" s="1363"/>
      <c r="J180" s="1264"/>
      <c r="K180" s="1259"/>
      <c r="L180" s="1261"/>
      <c r="M180" s="1261"/>
      <c r="N180" s="1261"/>
      <c r="O180" s="1261"/>
      <c r="P180" s="1261"/>
      <c r="Q180" s="1261"/>
      <c r="R180" s="1261"/>
      <c r="S180" s="1261"/>
      <c r="T180" s="1261"/>
      <c r="U180" s="1261"/>
      <c r="V180" s="1261"/>
      <c r="W180" s="1261"/>
      <c r="X180" s="1261"/>
      <c r="Y180" s="1261"/>
      <c r="Z180" s="1302"/>
    </row>
    <row r="181" spans="1:26" s="1300" customFormat="1" ht="22.5" customHeight="1" x14ac:dyDescent="0.2">
      <c r="A181" s="2120"/>
      <c r="B181" s="1347" t="s">
        <v>131</v>
      </c>
      <c r="C181" s="1590" t="s">
        <v>824</v>
      </c>
      <c r="D181" s="465"/>
      <c r="E181" s="1855">
        <v>5502</v>
      </c>
      <c r="F181" s="1355"/>
      <c r="G181" s="1389">
        <v>4035</v>
      </c>
      <c r="H181" s="1443">
        <f>E181/G181*100-100</f>
        <v>36.356877323420065</v>
      </c>
      <c r="I181" s="1363"/>
      <c r="J181" s="1264"/>
      <c r="K181" s="1259"/>
      <c r="L181" s="1261"/>
      <c r="M181" s="1261"/>
      <c r="N181" s="1261"/>
      <c r="O181" s="1261"/>
      <c r="P181" s="1261"/>
      <c r="Q181" s="1261"/>
      <c r="R181" s="1261"/>
      <c r="S181" s="1261"/>
      <c r="T181" s="1261"/>
      <c r="U181" s="1261"/>
      <c r="V181" s="1261"/>
      <c r="W181" s="1261"/>
      <c r="X181" s="1261"/>
      <c r="Y181" s="1261"/>
      <c r="Z181" s="1302"/>
    </row>
    <row r="182" spans="1:26" s="1300" customFormat="1" ht="22.5" customHeight="1" x14ac:dyDescent="0.2">
      <c r="A182" s="2143"/>
      <c r="B182" s="1348" t="s">
        <v>416</v>
      </c>
      <c r="C182" s="1695" t="s">
        <v>824</v>
      </c>
      <c r="D182" s="466"/>
      <c r="E182" s="1854">
        <v>770</v>
      </c>
      <c r="F182" s="1569"/>
      <c r="G182" s="1389">
        <v>243</v>
      </c>
      <c r="H182" s="1449">
        <f>E182/G182*100-100</f>
        <v>216.87242798353907</v>
      </c>
      <c r="I182" s="1363"/>
      <c r="J182" s="1264"/>
      <c r="K182" s="1259"/>
      <c r="L182" s="1261"/>
      <c r="M182" s="1261"/>
      <c r="N182" s="1261"/>
      <c r="O182" s="1261"/>
      <c r="P182" s="1261"/>
      <c r="Q182" s="1261"/>
      <c r="R182" s="1261"/>
      <c r="S182" s="1261"/>
      <c r="T182" s="1261"/>
      <c r="U182" s="1261"/>
      <c r="V182" s="1261"/>
      <c r="W182" s="1261"/>
      <c r="X182" s="1261"/>
      <c r="Y182" s="1261"/>
      <c r="Z182" s="1302"/>
    </row>
    <row r="183" spans="1:26" s="1300" customFormat="1" ht="22.5" customHeight="1" x14ac:dyDescent="0.2">
      <c r="A183" s="360">
        <v>10</v>
      </c>
      <c r="B183" s="1347" t="s">
        <v>417</v>
      </c>
      <c r="C183" s="1590" t="s">
        <v>825</v>
      </c>
      <c r="D183" s="465"/>
      <c r="E183" s="1854">
        <v>3422</v>
      </c>
      <c r="F183" s="1355"/>
      <c r="G183" s="1389">
        <v>3573</v>
      </c>
      <c r="H183" s="1443">
        <f>E183/G183*100-100</f>
        <v>-4.2261404981807971</v>
      </c>
      <c r="I183" s="1363"/>
      <c r="J183" s="1264"/>
      <c r="K183" s="1259"/>
      <c r="L183" s="1261"/>
      <c r="M183" s="1261"/>
      <c r="N183" s="1261"/>
      <c r="O183" s="1261"/>
      <c r="P183" s="1261"/>
      <c r="Q183" s="1261"/>
      <c r="R183" s="1261"/>
      <c r="S183" s="1261"/>
      <c r="T183" s="1261"/>
      <c r="U183" s="1261"/>
      <c r="V183" s="1261"/>
      <c r="W183" s="1261"/>
      <c r="X183" s="1261"/>
      <c r="Y183" s="1261"/>
      <c r="Z183" s="1302"/>
    </row>
    <row r="184" spans="1:26" s="1300" customFormat="1" ht="22.5" customHeight="1" x14ac:dyDescent="0.2">
      <c r="A184" s="360">
        <v>11</v>
      </c>
      <c r="B184" s="1347" t="s">
        <v>418</v>
      </c>
      <c r="C184" s="1590" t="s">
        <v>314</v>
      </c>
      <c r="D184" s="465"/>
      <c r="E184" s="1855">
        <v>73461</v>
      </c>
      <c r="F184" s="1355"/>
      <c r="G184" s="1389">
        <v>26588</v>
      </c>
      <c r="H184" s="1443">
        <f t="shared" si="15"/>
        <v>176.29381675944035</v>
      </c>
      <c r="I184" s="1363"/>
      <c r="J184" s="1264"/>
      <c r="K184" s="1259"/>
      <c r="L184" s="1261"/>
      <c r="M184" s="1261"/>
      <c r="N184" s="1261"/>
      <c r="O184" s="1261"/>
      <c r="P184" s="1261"/>
      <c r="Q184" s="1261"/>
      <c r="R184" s="1261"/>
      <c r="S184" s="1261"/>
      <c r="T184" s="1261"/>
      <c r="U184" s="1261"/>
      <c r="V184" s="1261"/>
      <c r="W184" s="1261"/>
      <c r="X184" s="1261"/>
      <c r="Y184" s="1261"/>
      <c r="Z184" s="1302"/>
    </row>
    <row r="185" spans="1:26" s="1300" customFormat="1" ht="21" customHeight="1" x14ac:dyDescent="0.2">
      <c r="A185" s="2120">
        <v>12</v>
      </c>
      <c r="B185" s="1376" t="s">
        <v>419</v>
      </c>
      <c r="C185" s="1762"/>
      <c r="D185" s="465"/>
      <c r="E185" s="1337"/>
      <c r="F185" s="1355"/>
      <c r="G185" s="328"/>
      <c r="H185" s="1443"/>
      <c r="I185" s="1363"/>
      <c r="J185" s="1378"/>
      <c r="K185" s="1379"/>
      <c r="L185" s="1379"/>
      <c r="M185" s="1379"/>
      <c r="N185" s="1379"/>
      <c r="O185" s="1379"/>
      <c r="P185" s="1379"/>
      <c r="Q185" s="1379"/>
      <c r="R185" s="1379"/>
      <c r="S185" s="1379"/>
      <c r="T185" s="1379"/>
      <c r="U185" s="1379"/>
      <c r="V185" s="1379"/>
      <c r="W185" s="1261"/>
      <c r="X185" s="1261"/>
      <c r="Y185" s="1261"/>
      <c r="Z185" s="1302"/>
    </row>
    <row r="186" spans="1:26" s="1300" customFormat="1" ht="20.25" customHeight="1" x14ac:dyDescent="0.2">
      <c r="A186" s="2120"/>
      <c r="B186" s="1347" t="s">
        <v>402</v>
      </c>
      <c r="C186" s="1592" t="s">
        <v>0</v>
      </c>
      <c r="D186" s="1336">
        <v>100</v>
      </c>
      <c r="E186" s="1392">
        <f>(E161*100)/(E146*91)</f>
        <v>83.431208791208789</v>
      </c>
      <c r="F186" s="1571">
        <f>E186/D186*100</f>
        <v>83.431208791208789</v>
      </c>
      <c r="G186" s="1392">
        <f>(G161*100)/(G146*90)</f>
        <v>77.5234375</v>
      </c>
      <c r="H186" s="1443">
        <f>E186/G186*100-100</f>
        <v>7.6206260735133071</v>
      </c>
      <c r="I186" s="1363"/>
      <c r="J186" s="1302"/>
      <c r="K186" s="1302"/>
      <c r="L186" s="1302"/>
      <c r="M186" s="1302"/>
      <c r="N186" s="1302"/>
      <c r="O186" s="1302"/>
      <c r="P186" s="1302"/>
      <c r="Q186" s="1302"/>
      <c r="R186" s="1302"/>
      <c r="S186" s="1302"/>
      <c r="T186" s="1302"/>
      <c r="U186" s="1302"/>
      <c r="V186" s="1302"/>
      <c r="W186" s="1302"/>
      <c r="X186" s="1302"/>
      <c r="Y186" s="1302"/>
      <c r="Z186" s="1302"/>
    </row>
    <row r="187" spans="1:26" s="1300" customFormat="1" ht="20.25" customHeight="1" x14ac:dyDescent="0.2">
      <c r="A187" s="2120"/>
      <c r="B187" s="1347" t="s">
        <v>403</v>
      </c>
      <c r="C187" s="1592" t="s">
        <v>0</v>
      </c>
      <c r="D187" s="1336">
        <v>100</v>
      </c>
      <c r="E187" s="1392">
        <f t="shared" ref="E187:E188" si="19">(E162*100)/(E147*91)</f>
        <v>99.025925530779901</v>
      </c>
      <c r="F187" s="1571">
        <f>E187/D187*100</f>
        <v>99.025925530779901</v>
      </c>
      <c r="G187" s="1392">
        <f t="shared" ref="G187:G188" si="20">(G162*100)/(G147*90)</f>
        <v>78.686666666666667</v>
      </c>
      <c r="H187" s="1443">
        <f>E187/G187*100-100</f>
        <v>25.848418449690641</v>
      </c>
      <c r="I187" s="1302"/>
    </row>
    <row r="188" spans="1:26" s="1300" customFormat="1" ht="20.25" customHeight="1" x14ac:dyDescent="0.2">
      <c r="A188" s="2135"/>
      <c r="B188" s="326" t="s">
        <v>404</v>
      </c>
      <c r="C188" s="1763" t="s">
        <v>0</v>
      </c>
      <c r="D188" s="1586">
        <v>95</v>
      </c>
      <c r="E188" s="1636">
        <f t="shared" si="19"/>
        <v>59.652978600347019</v>
      </c>
      <c r="F188" s="1761">
        <f>E188/D188*100</f>
        <v>62.792609052996859</v>
      </c>
      <c r="G188" s="1636">
        <f t="shared" si="20"/>
        <v>56.57309941520468</v>
      </c>
      <c r="H188" s="1451">
        <f t="shared" si="15"/>
        <v>5.4440700915788796</v>
      </c>
      <c r="I188" s="1302"/>
    </row>
    <row r="189" spans="1:26" s="1300" customFormat="1" ht="27" customHeight="1" x14ac:dyDescent="0.2">
      <c r="A189" s="2140">
        <v>13</v>
      </c>
      <c r="B189" s="1380" t="s">
        <v>420</v>
      </c>
      <c r="C189" s="1593"/>
      <c r="D189" s="1333"/>
      <c r="E189" s="1357"/>
      <c r="F189" s="1581"/>
      <c r="G189" s="1963"/>
      <c r="H189" s="1444"/>
      <c r="I189" s="1302"/>
    </row>
    <row r="190" spans="1:26" s="1300" customFormat="1" ht="20.25" customHeight="1" x14ac:dyDescent="0.2">
      <c r="A190" s="2140"/>
      <c r="B190" s="1347" t="s">
        <v>402</v>
      </c>
      <c r="C190" s="1753" t="s">
        <v>823</v>
      </c>
      <c r="D190" s="465"/>
      <c r="E190" s="1392">
        <f>E161/E156</f>
        <v>6.8477523630853598</v>
      </c>
      <c r="F190" s="1979"/>
      <c r="G190" s="1853">
        <f>G161/G156</f>
        <v>6.3936855670103094</v>
      </c>
      <c r="H190" s="1443">
        <f t="shared" si="15"/>
        <v>7.1018005392369048</v>
      </c>
      <c r="I190" s="1302"/>
      <c r="J190" s="1381"/>
    </row>
    <row r="191" spans="1:26" s="1300" customFormat="1" ht="20.25" customHeight="1" x14ac:dyDescent="0.2">
      <c r="A191" s="2140"/>
      <c r="B191" s="1347" t="s">
        <v>403</v>
      </c>
      <c r="C191" s="1753" t="s">
        <v>823</v>
      </c>
      <c r="D191" s="465"/>
      <c r="E191" s="1392">
        <f>E162/E157</f>
        <v>5.1342515765018257</v>
      </c>
      <c r="F191" s="1571"/>
      <c r="G191" s="1853">
        <f>G162/G157</f>
        <v>4.8326736727173465</v>
      </c>
      <c r="H191" s="1443">
        <f t="shared" si="15"/>
        <v>6.2403945353692052</v>
      </c>
      <c r="I191" s="1302"/>
    </row>
    <row r="192" spans="1:26" s="1300" customFormat="1" ht="20.25" customHeight="1" x14ac:dyDescent="0.2">
      <c r="A192" s="2141"/>
      <c r="B192" s="326" t="s">
        <v>404</v>
      </c>
      <c r="C192" s="1753" t="s">
        <v>823</v>
      </c>
      <c r="D192" s="1655"/>
      <c r="E192" s="1636">
        <f>E163/E158</f>
        <v>5.1933534743202419</v>
      </c>
      <c r="F192" s="1761"/>
      <c r="G192" s="1858">
        <f>G163/G158</f>
        <v>4.9788986103962944</v>
      </c>
      <c r="H192" s="1451">
        <f t="shared" si="15"/>
        <v>4.3072751768061863</v>
      </c>
      <c r="I192" s="1302"/>
    </row>
    <row r="193" spans="1:33" s="1300" customFormat="1" ht="38.25" customHeight="1" x14ac:dyDescent="0.2">
      <c r="A193" s="1268"/>
      <c r="B193" s="1269"/>
      <c r="C193" s="1594"/>
      <c r="D193" s="1664"/>
      <c r="E193" s="1825"/>
      <c r="F193" s="1587"/>
      <c r="G193" s="1964"/>
      <c r="H193" s="1455"/>
      <c r="I193" s="1302"/>
    </row>
    <row r="194" spans="1:33" s="1300" customFormat="1" ht="49.5" customHeight="1" x14ac:dyDescent="0.2">
      <c r="A194" s="1339" t="s">
        <v>14</v>
      </c>
      <c r="B194" s="1405" t="s">
        <v>896</v>
      </c>
      <c r="C194" s="1270" t="s">
        <v>421</v>
      </c>
      <c r="D194" s="1270" t="s">
        <v>422</v>
      </c>
      <c r="E194" s="1441" t="s">
        <v>423</v>
      </c>
      <c r="F194" s="1441" t="s">
        <v>745</v>
      </c>
      <c r="G194" s="1441" t="s">
        <v>424</v>
      </c>
      <c r="H194" s="1456"/>
    </row>
    <row r="195" spans="1:33" s="1300" customFormat="1" ht="20.25" customHeight="1" x14ac:dyDescent="0.2">
      <c r="A195" s="1340"/>
      <c r="B195" s="1341" t="s">
        <v>421</v>
      </c>
      <c r="C195" s="1387">
        <f>SUM(C196:C206)</f>
        <v>89603</v>
      </c>
      <c r="D195" s="1387">
        <f>SUM(D196:D206)</f>
        <v>34173</v>
      </c>
      <c r="E195" s="1342">
        <f>SUM(E196:E206)</f>
        <v>1890</v>
      </c>
      <c r="F195" s="1573">
        <f>SUM(F196:F206)</f>
        <v>2995</v>
      </c>
      <c r="G195" s="1342">
        <f>SUM(G196:G206)</f>
        <v>50545</v>
      </c>
      <c r="H195" s="1457"/>
      <c r="AE195" s="1319"/>
    </row>
    <row r="196" spans="1:33" s="1237" customFormat="1" ht="19.5" customHeight="1" x14ac:dyDescent="0.2">
      <c r="A196" s="1424">
        <v>1</v>
      </c>
      <c r="B196" s="1719" t="s">
        <v>98</v>
      </c>
      <c r="C196" s="1595">
        <f>SUM(D196:G196)</f>
        <v>3620</v>
      </c>
      <c r="D196" s="1717">
        <f>111+1715</f>
        <v>1826</v>
      </c>
      <c r="E196" s="1826">
        <v>79</v>
      </c>
      <c r="F196" s="1904">
        <v>106</v>
      </c>
      <c r="G196" s="1826">
        <v>1609</v>
      </c>
      <c r="H196" s="1458"/>
      <c r="I196" s="1240"/>
      <c r="J196" s="1240"/>
      <c r="K196" s="1240"/>
      <c r="L196" s="1240"/>
      <c r="M196" s="1240"/>
      <c r="N196" s="1240"/>
      <c r="O196" s="1240"/>
      <c r="P196" s="1240"/>
      <c r="Q196" s="1240"/>
      <c r="R196" s="1240"/>
      <c r="S196" s="1240"/>
      <c r="T196" s="1240"/>
      <c r="U196" s="1240"/>
      <c r="V196" s="1240"/>
      <c r="W196" s="1240"/>
      <c r="X196" s="1240"/>
      <c r="Y196" s="1240"/>
      <c r="Z196" s="1240"/>
      <c r="AA196" s="1240"/>
      <c r="AB196" s="1240"/>
      <c r="AC196" s="1240"/>
      <c r="AD196" s="1240"/>
      <c r="AE196" s="1240"/>
    </row>
    <row r="197" spans="1:33" s="1300" customFormat="1" ht="19.5" customHeight="1" x14ac:dyDescent="0.2">
      <c r="A197" s="1424">
        <v>2</v>
      </c>
      <c r="B197" s="1719" t="s">
        <v>147</v>
      </c>
      <c r="C197" s="1595">
        <f>SUM(D197:G197)</f>
        <v>2038</v>
      </c>
      <c r="D197" s="1717">
        <v>1019</v>
      </c>
      <c r="E197" s="1826">
        <v>0</v>
      </c>
      <c r="F197" s="1904">
        <v>24</v>
      </c>
      <c r="G197" s="1826">
        <v>995</v>
      </c>
      <c r="H197" s="1456"/>
      <c r="J197" s="1318"/>
    </row>
    <row r="198" spans="1:33" s="1300" customFormat="1" ht="19.5" customHeight="1" x14ac:dyDescent="0.2">
      <c r="A198" s="399">
        <v>3</v>
      </c>
      <c r="B198" s="1719" t="s">
        <v>93</v>
      </c>
      <c r="C198" s="1595">
        <f t="shared" ref="C198:C206" si="21">SUM(D198:G198)</f>
        <v>12480</v>
      </c>
      <c r="D198" s="1717">
        <v>546</v>
      </c>
      <c r="E198" s="1826">
        <v>146</v>
      </c>
      <c r="F198" s="1904">
        <v>311</v>
      </c>
      <c r="G198" s="1826">
        <v>11477</v>
      </c>
      <c r="H198" s="1456"/>
      <c r="J198" s="1318"/>
    </row>
    <row r="199" spans="1:33" s="1237" customFormat="1" ht="19.5" customHeight="1" x14ac:dyDescent="0.2">
      <c r="A199" s="1424">
        <v>4</v>
      </c>
      <c r="B199" s="1719" t="s">
        <v>94</v>
      </c>
      <c r="C199" s="1595">
        <f>SUM(D199:G199)</f>
        <v>16682</v>
      </c>
      <c r="D199" s="1717">
        <f>329+8032</f>
        <v>8361</v>
      </c>
      <c r="E199" s="1826">
        <v>189</v>
      </c>
      <c r="F199" s="1904">
        <f>100</f>
        <v>100</v>
      </c>
      <c r="G199" s="1826">
        <v>8032</v>
      </c>
      <c r="H199" s="1458"/>
      <c r="I199" s="1240"/>
      <c r="J199" s="1240"/>
      <c r="K199" s="1240"/>
      <c r="L199" s="1240"/>
      <c r="M199" s="1240"/>
      <c r="N199" s="1240"/>
      <c r="O199" s="1240"/>
      <c r="P199" s="1240"/>
      <c r="Q199" s="1240"/>
      <c r="R199" s="1240"/>
      <c r="S199" s="1240"/>
      <c r="T199" s="1240"/>
      <c r="U199" s="1240"/>
      <c r="V199" s="1240"/>
      <c r="W199" s="1240"/>
      <c r="X199" s="1240"/>
      <c r="Y199" s="1240"/>
      <c r="Z199" s="1240"/>
      <c r="AA199" s="1240"/>
      <c r="AB199" s="1240"/>
      <c r="AC199" s="1240"/>
      <c r="AD199" s="1000"/>
    </row>
    <row r="200" spans="1:33" s="1237" customFormat="1" ht="19.5" customHeight="1" x14ac:dyDescent="0.2">
      <c r="A200" s="1424">
        <v>5</v>
      </c>
      <c r="B200" s="1719" t="s">
        <v>100</v>
      </c>
      <c r="C200" s="1595">
        <f>SUM(D200:G200)</f>
        <v>15365</v>
      </c>
      <c r="D200" s="1717">
        <v>1612</v>
      </c>
      <c r="E200" s="1826">
        <v>216</v>
      </c>
      <c r="F200" s="1904">
        <v>193</v>
      </c>
      <c r="G200" s="1826">
        <v>13344</v>
      </c>
      <c r="H200" s="1459"/>
      <c r="AE200" s="1435"/>
      <c r="AF200" s="1435"/>
    </row>
    <row r="201" spans="1:33" s="1237" customFormat="1" ht="19.5" customHeight="1" x14ac:dyDescent="0.2">
      <c r="A201" s="1424">
        <v>6</v>
      </c>
      <c r="B201" s="1719" t="s">
        <v>96</v>
      </c>
      <c r="C201" s="1595">
        <f t="shared" si="21"/>
        <v>15004</v>
      </c>
      <c r="D201" s="1717">
        <v>7538</v>
      </c>
      <c r="E201" s="1826">
        <v>25</v>
      </c>
      <c r="F201" s="1904">
        <v>0</v>
      </c>
      <c r="G201" s="1826">
        <v>7441</v>
      </c>
      <c r="H201" s="1459"/>
      <c r="J201" s="1435"/>
      <c r="AG201" s="1237">
        <f>40+160+50+60</f>
        <v>310</v>
      </c>
    </row>
    <row r="202" spans="1:33" s="1237" customFormat="1" ht="19.5" customHeight="1" x14ac:dyDescent="0.2">
      <c r="A202" s="1424">
        <v>7</v>
      </c>
      <c r="B202" s="1719" t="s">
        <v>425</v>
      </c>
      <c r="C202" s="1595">
        <f t="shared" si="21"/>
        <v>12080</v>
      </c>
      <c r="D202" s="1717">
        <v>6040</v>
      </c>
      <c r="E202" s="1826">
        <v>0</v>
      </c>
      <c r="F202" s="1904">
        <v>0</v>
      </c>
      <c r="G202" s="1826">
        <v>6040</v>
      </c>
      <c r="H202" s="1459"/>
      <c r="AE202" s="1435"/>
      <c r="AG202" s="1435"/>
    </row>
    <row r="203" spans="1:33" s="1237" customFormat="1" ht="19.5" customHeight="1" x14ac:dyDescent="0.2">
      <c r="A203" s="1424">
        <v>8</v>
      </c>
      <c r="B203" s="1719" t="s">
        <v>523</v>
      </c>
      <c r="C203" s="1595">
        <f t="shared" si="21"/>
        <v>3846</v>
      </c>
      <c r="D203" s="1717">
        <v>1824</v>
      </c>
      <c r="E203" s="1826">
        <v>991</v>
      </c>
      <c r="F203" s="1904">
        <v>20</v>
      </c>
      <c r="G203" s="1826">
        <f>F203+E203</f>
        <v>1011</v>
      </c>
      <c r="H203" s="1459"/>
      <c r="AD203" s="1435"/>
    </row>
    <row r="204" spans="1:33" s="1300" customFormat="1" ht="19.5" customHeight="1" x14ac:dyDescent="0.2">
      <c r="A204" s="399">
        <v>9</v>
      </c>
      <c r="B204" s="1719" t="s">
        <v>426</v>
      </c>
      <c r="C204" s="1595">
        <f t="shared" si="21"/>
        <v>2966</v>
      </c>
      <c r="D204" s="1717">
        <v>2646</v>
      </c>
      <c r="E204" s="1826">
        <v>133</v>
      </c>
      <c r="F204" s="1904">
        <v>123</v>
      </c>
      <c r="G204" s="1826">
        <v>64</v>
      </c>
      <c r="H204" s="1458"/>
    </row>
    <row r="205" spans="1:33" s="1237" customFormat="1" ht="19.5" customHeight="1" x14ac:dyDescent="0.2">
      <c r="A205" s="1424">
        <v>10</v>
      </c>
      <c r="B205" s="1719" t="s">
        <v>474</v>
      </c>
      <c r="C205" s="1595">
        <f t="shared" si="21"/>
        <v>0</v>
      </c>
      <c r="D205" s="1826">
        <v>0</v>
      </c>
      <c r="E205" s="1826">
        <v>0</v>
      </c>
      <c r="F205" s="1904">
        <v>0</v>
      </c>
      <c r="G205" s="1826">
        <v>0</v>
      </c>
      <c r="H205" s="1459"/>
    </row>
    <row r="206" spans="1:33" s="1237" customFormat="1" ht="19.5" customHeight="1" x14ac:dyDescent="0.2">
      <c r="A206" s="1436">
        <v>11</v>
      </c>
      <c r="B206" s="1913" t="s">
        <v>427</v>
      </c>
      <c r="C206" s="1596">
        <f t="shared" si="21"/>
        <v>5522</v>
      </c>
      <c r="D206" s="1718">
        <f>E206+G206+F206</f>
        <v>2761</v>
      </c>
      <c r="E206" s="1955">
        <v>111</v>
      </c>
      <c r="F206" s="1980">
        <f>40+433+448+25+227+945</f>
        <v>2118</v>
      </c>
      <c r="G206" s="1955">
        <v>532</v>
      </c>
      <c r="H206" s="1459"/>
    </row>
    <row r="207" spans="1:33" ht="15.75" x14ac:dyDescent="0.25">
      <c r="A207" s="1272"/>
      <c r="B207" s="1382"/>
      <c r="C207" s="1597"/>
      <c r="D207" s="1665"/>
      <c r="E207" s="1271"/>
      <c r="F207" s="1574"/>
      <c r="G207" s="1271"/>
      <c r="H207" s="1456"/>
    </row>
    <row r="208" spans="1:33" ht="18.75" customHeight="1" x14ac:dyDescent="0.25">
      <c r="A208" s="1272"/>
      <c r="B208" s="1382"/>
      <c r="C208" s="1597"/>
      <c r="D208" s="1665"/>
      <c r="E208" s="1271"/>
      <c r="F208" s="1574"/>
      <c r="G208" s="1271"/>
      <c r="H208" s="1456"/>
    </row>
    <row r="209" spans="2:6" ht="18.75" customHeight="1" x14ac:dyDescent="0.25">
      <c r="B209" s="1535" t="s">
        <v>626</v>
      </c>
      <c r="D209" s="1666"/>
      <c r="E209" s="1442"/>
      <c r="F209" s="1575"/>
    </row>
    <row r="210" spans="2:6" ht="15.75" customHeight="1" x14ac:dyDescent="0.25"/>
    <row r="211" spans="2:6" ht="15.75" customHeight="1" x14ac:dyDescent="0.25"/>
    <row r="212" spans="2:6" ht="15.75" customHeight="1" x14ac:dyDescent="0.25"/>
  </sheetData>
  <mergeCells count="37">
    <mergeCell ref="E77:E79"/>
    <mergeCell ref="A150:A154"/>
    <mergeCell ref="B75:C75"/>
    <mergeCell ref="B136:C136"/>
    <mergeCell ref="A189:A192"/>
    <mergeCell ref="A155:A159"/>
    <mergeCell ref="A160:A163"/>
    <mergeCell ref="A164:A168"/>
    <mergeCell ref="A169:A173"/>
    <mergeCell ref="A176:A182"/>
    <mergeCell ref="A185:A188"/>
    <mergeCell ref="D144:H144"/>
    <mergeCell ref="E76:G76"/>
    <mergeCell ref="G77:G79"/>
    <mergeCell ref="E116:G117"/>
    <mergeCell ref="B38:C38"/>
    <mergeCell ref="A145:A149"/>
    <mergeCell ref="B102:C102"/>
    <mergeCell ref="B115:C115"/>
    <mergeCell ref="B80:C80"/>
    <mergeCell ref="B83:C83"/>
    <mergeCell ref="B92:C92"/>
    <mergeCell ref="B128:C128"/>
    <mergeCell ref="B44:C44"/>
    <mergeCell ref="B55:C55"/>
    <mergeCell ref="B61:C61"/>
    <mergeCell ref="B66:C66"/>
    <mergeCell ref="B28:C28"/>
    <mergeCell ref="A1:H1"/>
    <mergeCell ref="B2:H2"/>
    <mergeCell ref="A3:H3"/>
    <mergeCell ref="D5:E5"/>
    <mergeCell ref="F5:G5"/>
    <mergeCell ref="A5:A6"/>
    <mergeCell ref="B5:B6"/>
    <mergeCell ref="C5:C6"/>
    <mergeCell ref="H5:H6"/>
  </mergeCells>
  <phoneticPr fontId="20" type="noConversion"/>
  <pageMargins left="0.37" right="0.19" top="0.69" bottom="0.56999999999999995" header="0.41" footer="0.28999999999999998"/>
  <pageSetup paperSize="9" orientation="portrait" r:id="rId1"/>
  <headerFooter alignWithMargins="0">
    <oddFooter>&amp;C &amp;P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M13"/>
  <sheetViews>
    <sheetView zoomScale="90" zoomScaleNormal="90" workbookViewId="0">
      <selection activeCell="O6" sqref="O6"/>
    </sheetView>
  </sheetViews>
  <sheetFormatPr defaultRowHeight="15" x14ac:dyDescent="0.2"/>
  <cols>
    <col min="1" max="1" width="4.25" customWidth="1"/>
    <col min="2" max="2" width="19.5" customWidth="1"/>
    <col min="3" max="3" width="21.625" customWidth="1"/>
    <col min="4" max="4" width="6.5" customWidth="1"/>
    <col min="5" max="5" width="12.125" customWidth="1"/>
    <col min="6" max="6" width="5.375" customWidth="1"/>
    <col min="7" max="7" width="5.5" customWidth="1"/>
    <col min="8" max="8" width="7.125" customWidth="1"/>
    <col min="9" max="9" width="5.875" customWidth="1"/>
    <col min="10" max="10" width="13.5" customWidth="1"/>
    <col min="11" max="11" width="17.25" customWidth="1"/>
    <col min="12" max="12" width="11.5" customWidth="1"/>
    <col min="13" max="13" width="11.25" customWidth="1"/>
  </cols>
  <sheetData>
    <row r="2" spans="1:13" ht="49.5" customHeight="1" x14ac:dyDescent="0.3">
      <c r="A2" s="2586" t="s">
        <v>922</v>
      </c>
      <c r="B2" s="2586"/>
      <c r="C2" s="2586"/>
      <c r="D2" s="2586"/>
      <c r="E2" s="2586"/>
      <c r="F2" s="2586"/>
      <c r="G2" s="2586"/>
      <c r="H2" s="2586"/>
      <c r="I2" s="2586"/>
      <c r="J2" s="2586"/>
      <c r="K2" s="2586"/>
      <c r="L2" s="2586"/>
      <c r="M2" s="1214"/>
    </row>
    <row r="3" spans="1:13" ht="19.5" customHeight="1" x14ac:dyDescent="0.25">
      <c r="A3" s="2572"/>
      <c r="B3" s="2572"/>
      <c r="C3" s="2572"/>
      <c r="D3" s="2572"/>
      <c r="E3" s="2572"/>
      <c r="F3" s="2572"/>
      <c r="G3" s="2572"/>
      <c r="H3" s="2572"/>
      <c r="I3" s="2572"/>
      <c r="J3" s="2572"/>
      <c r="K3" s="2572"/>
      <c r="L3" s="2572"/>
      <c r="M3" s="2572"/>
    </row>
    <row r="4" spans="1:13" ht="27" customHeight="1" x14ac:dyDescent="0.2">
      <c r="A4" s="2404" t="s">
        <v>14</v>
      </c>
      <c r="B4" s="2587" t="s">
        <v>677</v>
      </c>
      <c r="C4" s="2211" t="s">
        <v>678</v>
      </c>
      <c r="D4" s="2589" t="s">
        <v>679</v>
      </c>
      <c r="E4" s="2589" t="s">
        <v>680</v>
      </c>
      <c r="F4" s="2573" t="s">
        <v>690</v>
      </c>
      <c r="G4" s="2574"/>
      <c r="H4" s="2573" t="s">
        <v>681</v>
      </c>
      <c r="I4" s="2574"/>
      <c r="J4" s="2589" t="s">
        <v>692</v>
      </c>
      <c r="K4" s="2589" t="s">
        <v>682</v>
      </c>
      <c r="L4" s="2584" t="s">
        <v>695</v>
      </c>
    </row>
    <row r="5" spans="1:13" ht="39" customHeight="1" x14ac:dyDescent="0.25">
      <c r="A5" s="2141"/>
      <c r="B5" s="2588"/>
      <c r="C5" s="2213"/>
      <c r="D5" s="2590"/>
      <c r="E5" s="2590"/>
      <c r="F5" s="1225" t="s">
        <v>689</v>
      </c>
      <c r="G5" s="313" t="s">
        <v>684</v>
      </c>
      <c r="H5" s="1225" t="s">
        <v>683</v>
      </c>
      <c r="I5" s="313" t="s">
        <v>684</v>
      </c>
      <c r="J5" s="2590"/>
      <c r="K5" s="2590"/>
      <c r="L5" s="2585"/>
      <c r="M5" s="1198"/>
    </row>
    <row r="6" spans="1:13" s="18" customFormat="1" ht="132" customHeight="1" x14ac:dyDescent="0.2">
      <c r="A6" s="1215">
        <v>1</v>
      </c>
      <c r="B6" s="315" t="s">
        <v>923</v>
      </c>
      <c r="C6" s="1216" t="s">
        <v>943</v>
      </c>
      <c r="D6" s="1217">
        <v>1993</v>
      </c>
      <c r="E6" s="1218">
        <v>43883</v>
      </c>
      <c r="F6" s="1217" t="s">
        <v>599</v>
      </c>
      <c r="G6" s="1217"/>
      <c r="H6" s="1974" t="s">
        <v>942</v>
      </c>
      <c r="I6" s="1217"/>
      <c r="J6" s="1974"/>
      <c r="K6" s="1216" t="s">
        <v>924</v>
      </c>
      <c r="L6" s="1227" t="s">
        <v>925</v>
      </c>
    </row>
    <row r="7" spans="1:13" s="18" customFormat="1" ht="42.75" customHeight="1" x14ac:dyDescent="0.2">
      <c r="A7" s="1222"/>
      <c r="B7" s="1223"/>
      <c r="C7" s="1849"/>
      <c r="D7" s="1224"/>
      <c r="E7" s="1850"/>
      <c r="F7" s="1224"/>
      <c r="G7" s="1224"/>
      <c r="H7" s="1224"/>
      <c r="I7" s="1224"/>
      <c r="J7" s="1849"/>
      <c r="K7" s="1849"/>
      <c r="L7" s="1851"/>
    </row>
    <row r="8" spans="1:13" ht="15.75" x14ac:dyDescent="0.25">
      <c r="K8" s="90"/>
    </row>
    <row r="9" spans="1:13" ht="15.75" hidden="1" x14ac:dyDescent="0.25">
      <c r="B9" s="2508"/>
      <c r="C9" s="2508"/>
      <c r="K9" s="1198"/>
    </row>
    <row r="10" spans="1:13" ht="15.75" hidden="1" x14ac:dyDescent="0.25">
      <c r="B10" s="339" t="s">
        <v>289</v>
      </c>
    </row>
    <row r="11" spans="1:13" ht="15.75" hidden="1" x14ac:dyDescent="0.2">
      <c r="B11" s="367" t="s">
        <v>467</v>
      </c>
      <c r="C11" s="367"/>
      <c r="D11" s="367"/>
      <c r="E11" s="367"/>
      <c r="F11" s="367"/>
      <c r="G11" s="367"/>
      <c r="H11" s="367"/>
      <c r="I11" s="367"/>
      <c r="J11" s="367"/>
      <c r="K11" s="367"/>
    </row>
    <row r="12" spans="1:13" ht="173.25" hidden="1" x14ac:dyDescent="0.2">
      <c r="B12" s="1200" t="s">
        <v>468</v>
      </c>
      <c r="C12" s="1200"/>
      <c r="D12" s="1200"/>
      <c r="E12" s="1200"/>
      <c r="F12" s="1200"/>
      <c r="G12" s="1200"/>
      <c r="H12" s="1200"/>
      <c r="I12" s="1200"/>
      <c r="J12" s="1200"/>
      <c r="K12" s="1200"/>
    </row>
    <row r="13" spans="1:13" ht="15.75" hidden="1" x14ac:dyDescent="0.2">
      <c r="B13" s="438"/>
      <c r="C13" s="367"/>
      <c r="D13" s="367"/>
      <c r="E13" s="367"/>
      <c r="F13" s="367"/>
      <c r="G13" s="367"/>
      <c r="H13" s="367"/>
      <c r="I13" s="367"/>
      <c r="J13" s="367"/>
      <c r="K13" s="367"/>
    </row>
  </sheetData>
  <mergeCells count="13">
    <mergeCell ref="A2:L2"/>
    <mergeCell ref="K4:K5"/>
    <mergeCell ref="L4:L5"/>
    <mergeCell ref="B9:C9"/>
    <mergeCell ref="A3:M3"/>
    <mergeCell ref="A4:A5"/>
    <mergeCell ref="B4:B5"/>
    <mergeCell ref="C4:C5"/>
    <mergeCell ref="D4:D5"/>
    <mergeCell ref="E4:E5"/>
    <mergeCell ref="F4:G4"/>
    <mergeCell ref="H4:I4"/>
    <mergeCell ref="J4:J5"/>
  </mergeCells>
  <pageMargins left="0.52" right="0.24" top="0.8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5"/>
  <sheetViews>
    <sheetView topLeftCell="A3" workbookViewId="0">
      <pane xSplit="2" ySplit="2" topLeftCell="C23" activePane="bottomRight" state="frozen"/>
      <selection activeCell="A3" sqref="A3"/>
      <selection pane="topRight" activeCell="C3" sqref="C3"/>
      <selection pane="bottomLeft" activeCell="A5" sqref="A5"/>
      <selection pane="bottomRight" activeCell="E39" sqref="E39"/>
    </sheetView>
  </sheetViews>
  <sheetFormatPr defaultRowHeight="16.5" x14ac:dyDescent="0.25"/>
  <cols>
    <col min="1" max="1" width="5.25" style="1408" customWidth="1"/>
    <col min="2" max="2" width="33.5" style="1408" customWidth="1"/>
    <col min="3" max="3" width="7.125" style="1408" customWidth="1"/>
    <col min="4" max="4" width="6.5" style="1408" customWidth="1"/>
    <col min="5" max="5" width="6" style="1408" customWidth="1"/>
    <col min="6" max="6" width="5.625" style="1408" customWidth="1"/>
    <col min="7" max="7" width="10.5" style="1408" customWidth="1"/>
    <col min="8" max="8" width="6.5" style="1408" customWidth="1"/>
    <col min="9" max="9" width="11" style="1408" customWidth="1"/>
    <col min="10" max="10" width="11.625" style="1408" customWidth="1"/>
    <col min="11" max="16384" width="9" style="1408"/>
  </cols>
  <sheetData>
    <row r="1" spans="1:10" ht="28.5" customHeight="1" x14ac:dyDescent="0.3">
      <c r="A1" s="2302" t="s">
        <v>781</v>
      </c>
      <c r="B1" s="2302"/>
      <c r="C1" s="2302"/>
      <c r="D1" s="2302"/>
      <c r="E1" s="2302"/>
      <c r="F1" s="2302"/>
      <c r="G1" s="2302"/>
      <c r="H1" s="2302"/>
    </row>
    <row r="3" spans="1:10" ht="41.25" customHeight="1" x14ac:dyDescent="0.25">
      <c r="A3" s="2600" t="s">
        <v>16</v>
      </c>
      <c r="B3" s="2600" t="s">
        <v>229</v>
      </c>
      <c r="C3" s="2596" t="s">
        <v>747</v>
      </c>
      <c r="D3" s="2597"/>
      <c r="E3" s="2598"/>
      <c r="F3" s="2599" t="s">
        <v>746</v>
      </c>
      <c r="G3" s="2599"/>
      <c r="H3" s="2602" t="s">
        <v>774</v>
      </c>
      <c r="I3" s="2594" t="s">
        <v>788</v>
      </c>
      <c r="J3" s="2595"/>
    </row>
    <row r="4" spans="1:10" ht="52.5" customHeight="1" x14ac:dyDescent="0.25">
      <c r="A4" s="2601"/>
      <c r="B4" s="2601"/>
      <c r="C4" s="800" t="s">
        <v>775</v>
      </c>
      <c r="D4" s="800" t="s">
        <v>776</v>
      </c>
      <c r="E4" s="800" t="s">
        <v>777</v>
      </c>
      <c r="F4" s="1411" t="s">
        <v>748</v>
      </c>
      <c r="G4" s="800" t="s">
        <v>778</v>
      </c>
      <c r="H4" s="2603"/>
      <c r="I4" s="1408" t="s">
        <v>789</v>
      </c>
      <c r="J4" s="1408" t="s">
        <v>789</v>
      </c>
    </row>
    <row r="5" spans="1:10" s="1476" customFormat="1" ht="18.75" x14ac:dyDescent="0.3">
      <c r="A5" s="1470">
        <v>1</v>
      </c>
      <c r="B5" s="1471" t="s">
        <v>749</v>
      </c>
      <c r="C5" s="1472" t="s">
        <v>599</v>
      </c>
      <c r="D5" s="1472"/>
      <c r="E5" s="1472"/>
      <c r="F5" s="1473"/>
      <c r="G5" s="1473"/>
      <c r="H5" s="1474"/>
      <c r="I5" s="1475"/>
    </row>
    <row r="6" spans="1:10" ht="18.75" x14ac:dyDescent="0.3">
      <c r="A6" s="1409">
        <v>2</v>
      </c>
      <c r="B6" s="1413" t="s">
        <v>750</v>
      </c>
      <c r="C6" s="1418" t="s">
        <v>599</v>
      </c>
      <c r="D6" s="1418"/>
      <c r="E6" s="1418"/>
      <c r="F6" s="1417"/>
      <c r="G6" s="1417"/>
      <c r="H6" s="1417"/>
      <c r="I6" s="1412"/>
    </row>
    <row r="7" spans="1:10" s="1476" customFormat="1" ht="18.75" x14ac:dyDescent="0.3">
      <c r="A7" s="1477">
        <v>3</v>
      </c>
      <c r="B7" s="1478" t="s">
        <v>751</v>
      </c>
      <c r="C7" s="1479" t="s">
        <v>599</v>
      </c>
      <c r="D7" s="1479"/>
      <c r="E7" s="1479"/>
      <c r="F7" s="1480"/>
      <c r="G7" s="1480"/>
      <c r="H7" s="1480"/>
      <c r="I7" s="1475"/>
    </row>
    <row r="8" spans="1:10" ht="18.75" x14ac:dyDescent="0.3">
      <c r="A8" s="1409">
        <v>4</v>
      </c>
      <c r="B8" s="1413" t="s">
        <v>427</v>
      </c>
      <c r="C8" s="1418" t="s">
        <v>599</v>
      </c>
      <c r="D8" s="1418"/>
      <c r="E8" s="1418"/>
      <c r="F8" s="1423"/>
      <c r="G8" s="1417"/>
      <c r="H8" s="1417"/>
      <c r="I8" s="1412"/>
    </row>
    <row r="9" spans="1:10" ht="18.75" x14ac:dyDescent="0.3">
      <c r="A9" s="1409">
        <v>5</v>
      </c>
      <c r="B9" s="1413" t="s">
        <v>802</v>
      </c>
      <c r="C9" s="1418" t="s">
        <v>599</v>
      </c>
      <c r="D9" s="1418"/>
      <c r="E9" s="1418"/>
      <c r="F9" s="1417"/>
      <c r="G9" s="1417"/>
      <c r="H9" s="1417"/>
      <c r="I9" s="1412"/>
    </row>
    <row r="10" spans="1:10" s="1476" customFormat="1" ht="18.75" x14ac:dyDescent="0.3">
      <c r="A10" s="1477">
        <v>6</v>
      </c>
      <c r="B10" s="1478" t="s">
        <v>752</v>
      </c>
      <c r="C10" s="1479" t="s">
        <v>599</v>
      </c>
      <c r="D10" s="1479"/>
      <c r="E10" s="1479"/>
      <c r="F10" s="1480"/>
      <c r="G10" s="1480"/>
      <c r="H10" s="1480"/>
      <c r="I10" s="1475"/>
    </row>
    <row r="11" spans="1:10" s="1476" customFormat="1" ht="18.75" x14ac:dyDescent="0.3">
      <c r="A11" s="1477">
        <v>7</v>
      </c>
      <c r="B11" s="1478" t="s">
        <v>753</v>
      </c>
      <c r="C11" s="1479" t="s">
        <v>599</v>
      </c>
      <c r="D11" s="1479"/>
      <c r="E11" s="1479"/>
      <c r="F11" s="1480"/>
      <c r="G11" s="1480"/>
      <c r="H11" s="1480"/>
      <c r="I11" s="1475"/>
    </row>
    <row r="12" spans="1:10" s="1476" customFormat="1" ht="18.75" x14ac:dyDescent="0.3">
      <c r="A12" s="1477">
        <v>8</v>
      </c>
      <c r="B12" s="1478" t="s">
        <v>754</v>
      </c>
      <c r="C12" s="1479" t="s">
        <v>599</v>
      </c>
      <c r="D12" s="1479"/>
      <c r="E12" s="1479"/>
      <c r="F12" s="1480"/>
      <c r="G12" s="1480"/>
      <c r="H12" s="1480"/>
      <c r="I12" s="1475"/>
    </row>
    <row r="13" spans="1:10" ht="18.75" x14ac:dyDescent="0.3">
      <c r="A13" s="1409">
        <v>9</v>
      </c>
      <c r="B13" s="1413" t="s">
        <v>755</v>
      </c>
      <c r="C13" s="1418"/>
      <c r="D13" s="1418"/>
      <c r="E13" s="1418"/>
      <c r="F13" s="1417"/>
      <c r="G13" s="1540" t="s">
        <v>814</v>
      </c>
      <c r="H13" s="1417"/>
      <c r="I13" s="1412"/>
    </row>
    <row r="14" spans="1:10" s="1476" customFormat="1" ht="18.75" x14ac:dyDescent="0.3">
      <c r="A14" s="1477">
        <v>10</v>
      </c>
      <c r="B14" s="1478" t="s">
        <v>756</v>
      </c>
      <c r="C14" s="1479" t="s">
        <v>599</v>
      </c>
      <c r="D14" s="1479"/>
      <c r="E14" s="1479"/>
      <c r="F14" s="1480"/>
      <c r="G14" s="1480"/>
      <c r="H14" s="1480"/>
      <c r="I14" s="1475"/>
    </row>
    <row r="15" spans="1:10" s="1476" customFormat="1" ht="18.75" x14ac:dyDescent="0.3">
      <c r="A15" s="1477">
        <v>11</v>
      </c>
      <c r="B15" s="1478" t="s">
        <v>791</v>
      </c>
      <c r="C15" s="1479" t="s">
        <v>599</v>
      </c>
      <c r="D15" s="1479"/>
      <c r="E15" s="1479"/>
      <c r="F15" s="1480"/>
      <c r="G15" s="1480"/>
      <c r="H15" s="1480"/>
      <c r="I15" s="1475"/>
    </row>
    <row r="16" spans="1:10" s="1476" customFormat="1" ht="18.75" x14ac:dyDescent="0.3">
      <c r="A16" s="1477">
        <v>12</v>
      </c>
      <c r="B16" s="1478" t="s">
        <v>757</v>
      </c>
      <c r="C16" s="1479" t="s">
        <v>599</v>
      </c>
      <c r="D16" s="1479"/>
      <c r="E16" s="1479"/>
      <c r="F16" s="1480"/>
      <c r="G16" s="1480"/>
      <c r="H16" s="1480"/>
      <c r="I16" s="1475"/>
    </row>
    <row r="17" spans="1:9" s="1476" customFormat="1" ht="18.75" x14ac:dyDescent="0.3">
      <c r="A17" s="1477">
        <v>13</v>
      </c>
      <c r="B17" s="1478" t="s">
        <v>792</v>
      </c>
      <c r="C17" s="1479" t="s">
        <v>599</v>
      </c>
      <c r="D17" s="1479"/>
      <c r="E17" s="1479"/>
      <c r="F17" s="1480"/>
      <c r="G17" s="1480"/>
      <c r="H17" s="1480"/>
      <c r="I17" s="1475"/>
    </row>
    <row r="18" spans="1:9" s="1476" customFormat="1" ht="18.75" x14ac:dyDescent="0.3">
      <c r="A18" s="1477">
        <v>14</v>
      </c>
      <c r="B18" s="1478" t="s">
        <v>758</v>
      </c>
      <c r="C18" s="1479" t="s">
        <v>599</v>
      </c>
      <c r="D18" s="1479"/>
      <c r="E18" s="1479"/>
      <c r="F18" s="1480"/>
      <c r="G18" s="1480"/>
      <c r="H18" s="1480"/>
      <c r="I18" s="1475"/>
    </row>
    <row r="19" spans="1:9" ht="18.75" x14ac:dyDescent="0.3">
      <c r="A19" s="1409">
        <v>15</v>
      </c>
      <c r="B19" s="1414" t="s">
        <v>759</v>
      </c>
      <c r="C19" s="1419" t="s">
        <v>599</v>
      </c>
      <c r="D19" s="1419"/>
      <c r="E19" s="1419"/>
      <c r="F19" s="1417"/>
      <c r="G19" s="1417"/>
      <c r="H19" s="1417"/>
      <c r="I19" s="1412"/>
    </row>
    <row r="20" spans="1:9" s="1476" customFormat="1" ht="18.75" x14ac:dyDescent="0.3">
      <c r="A20" s="1477">
        <v>16</v>
      </c>
      <c r="B20" s="1478" t="s">
        <v>760</v>
      </c>
      <c r="C20" s="1479" t="s">
        <v>599</v>
      </c>
      <c r="D20" s="1479"/>
      <c r="E20" s="1479"/>
      <c r="F20" s="1480"/>
      <c r="G20" s="1480"/>
      <c r="H20" s="1480"/>
      <c r="I20" s="1475"/>
    </row>
    <row r="21" spans="1:9" s="1476" customFormat="1" ht="18.75" x14ac:dyDescent="0.3">
      <c r="A21" s="1477">
        <v>17</v>
      </c>
      <c r="B21" s="1478" t="s">
        <v>761</v>
      </c>
      <c r="C21" s="1479" t="s">
        <v>599</v>
      </c>
      <c r="D21" s="1479"/>
      <c r="E21" s="1479"/>
      <c r="F21" s="1480"/>
      <c r="G21" s="1480"/>
      <c r="H21" s="1480"/>
    </row>
    <row r="22" spans="1:9" s="1476" customFormat="1" ht="18.75" x14ac:dyDescent="0.3">
      <c r="A22" s="1477">
        <v>18</v>
      </c>
      <c r="B22" s="1478" t="s">
        <v>793</v>
      </c>
      <c r="C22" s="1479" t="s">
        <v>599</v>
      </c>
      <c r="D22" s="1479"/>
      <c r="E22" s="1479"/>
      <c r="F22" s="1480"/>
      <c r="G22" s="1480"/>
      <c r="H22" s="1480"/>
    </row>
    <row r="23" spans="1:9" s="1476" customFormat="1" ht="18.75" x14ac:dyDescent="0.3">
      <c r="A23" s="1477">
        <v>19</v>
      </c>
      <c r="B23" s="1478" t="s">
        <v>762</v>
      </c>
      <c r="C23" s="1479" t="s">
        <v>599</v>
      </c>
      <c r="D23" s="1479"/>
      <c r="E23" s="1479"/>
      <c r="F23" s="1480"/>
      <c r="G23" s="1480"/>
      <c r="H23" s="1480"/>
    </row>
    <row r="24" spans="1:9" s="1476" customFormat="1" ht="17.25" x14ac:dyDescent="0.25">
      <c r="A24" s="1477">
        <v>20</v>
      </c>
      <c r="B24" s="1481" t="s">
        <v>763</v>
      </c>
      <c r="C24" s="1482" t="s">
        <v>599</v>
      </c>
      <c r="D24" s="1482"/>
      <c r="E24" s="1482"/>
      <c r="F24" s="1480"/>
      <c r="G24" s="1480"/>
      <c r="H24" s="1480"/>
    </row>
    <row r="25" spans="1:9" ht="18.75" x14ac:dyDescent="0.3">
      <c r="A25" s="1409">
        <v>21</v>
      </c>
      <c r="B25" s="1413" t="s">
        <v>764</v>
      </c>
      <c r="C25" s="1418" t="s">
        <v>599</v>
      </c>
      <c r="D25" s="1418"/>
      <c r="E25" s="1418"/>
      <c r="F25" s="1417"/>
      <c r="G25" s="1417"/>
      <c r="H25" s="1417"/>
    </row>
    <row r="26" spans="1:9" s="1476" customFormat="1" ht="18.75" x14ac:dyDescent="0.3">
      <c r="A26" s="1477">
        <v>22</v>
      </c>
      <c r="B26" s="1478" t="s">
        <v>794</v>
      </c>
      <c r="C26" s="1479" t="s">
        <v>599</v>
      </c>
      <c r="D26" s="1479"/>
      <c r="E26" s="1479"/>
      <c r="F26" s="1480"/>
      <c r="G26" s="1480"/>
      <c r="H26" s="1480"/>
    </row>
    <row r="27" spans="1:9" ht="18.75" x14ac:dyDescent="0.3">
      <c r="A27" s="1409">
        <v>23</v>
      </c>
      <c r="B27" s="1414" t="s">
        <v>765</v>
      </c>
      <c r="C27" s="1419" t="s">
        <v>599</v>
      </c>
      <c r="D27" s="1419"/>
      <c r="E27" s="1419"/>
      <c r="F27" s="1417"/>
      <c r="G27" s="1417"/>
      <c r="H27" s="1417"/>
    </row>
    <row r="28" spans="1:9" s="1476" customFormat="1" ht="18.75" x14ac:dyDescent="0.3">
      <c r="A28" s="1477">
        <v>24</v>
      </c>
      <c r="B28" s="1478" t="s">
        <v>795</v>
      </c>
      <c r="C28" s="1479"/>
      <c r="D28" s="1479"/>
      <c r="E28" s="1479"/>
      <c r="F28" s="1480"/>
      <c r="G28" s="1541" t="s">
        <v>814</v>
      </c>
      <c r="H28" s="1480"/>
    </row>
    <row r="29" spans="1:9" ht="17.25" x14ac:dyDescent="0.25">
      <c r="A29" s="1409">
        <v>25</v>
      </c>
      <c r="B29" s="1415" t="s">
        <v>766</v>
      </c>
      <c r="C29" s="1420"/>
      <c r="D29" s="1420" t="s">
        <v>599</v>
      </c>
      <c r="E29" s="1420" t="s">
        <v>599</v>
      </c>
      <c r="F29" s="1417"/>
      <c r="G29" s="1417"/>
      <c r="H29" s="1417"/>
    </row>
    <row r="30" spans="1:9" ht="18.75" x14ac:dyDescent="0.3">
      <c r="A30" s="1409">
        <v>26</v>
      </c>
      <c r="B30" s="1413" t="s">
        <v>767</v>
      </c>
      <c r="C30" s="1418" t="s">
        <v>599</v>
      </c>
      <c r="D30" s="1418"/>
      <c r="E30" s="1418"/>
      <c r="F30" s="1423"/>
      <c r="G30" s="1423"/>
      <c r="H30" s="1417"/>
    </row>
    <row r="31" spans="1:9" ht="18.75" x14ac:dyDescent="0.3">
      <c r="A31" s="1409">
        <v>27</v>
      </c>
      <c r="B31" s="1413" t="s">
        <v>768</v>
      </c>
      <c r="C31" s="1469"/>
      <c r="D31" s="1418"/>
      <c r="E31" s="1418"/>
      <c r="F31" s="1417"/>
      <c r="G31" s="1417"/>
      <c r="H31" s="1417"/>
    </row>
    <row r="32" spans="1:9" ht="18.75" x14ac:dyDescent="0.3">
      <c r="A32" s="1409">
        <v>28</v>
      </c>
      <c r="B32" s="1414" t="s">
        <v>769</v>
      </c>
      <c r="C32" s="1419"/>
      <c r="D32" s="1419"/>
      <c r="E32" s="1419"/>
      <c r="F32" s="1417"/>
      <c r="G32" s="1417"/>
      <c r="H32" s="1417"/>
    </row>
    <row r="33" spans="1:8" ht="18.75" x14ac:dyDescent="0.3">
      <c r="A33" s="1409">
        <v>29</v>
      </c>
      <c r="B33" s="1414" t="s">
        <v>770</v>
      </c>
      <c r="C33" s="1419" t="s">
        <v>599</v>
      </c>
      <c r="D33" s="1419"/>
      <c r="E33" s="1419"/>
      <c r="F33" s="1417"/>
      <c r="G33" s="1417"/>
      <c r="H33" s="1417"/>
    </row>
    <row r="34" spans="1:8" ht="26.25" customHeight="1" x14ac:dyDescent="0.3">
      <c r="A34" s="1409">
        <v>30</v>
      </c>
      <c r="B34" s="1542" t="s">
        <v>771</v>
      </c>
      <c r="C34" s="2591" t="s">
        <v>816</v>
      </c>
      <c r="D34" s="2592"/>
      <c r="E34" s="2592"/>
      <c r="F34" s="2592"/>
      <c r="G34" s="2593"/>
      <c r="H34" s="1423"/>
    </row>
    <row r="35" spans="1:8" ht="18.75" x14ac:dyDescent="0.3">
      <c r="A35" s="1409">
        <v>31</v>
      </c>
      <c r="B35" s="1414" t="s">
        <v>772</v>
      </c>
      <c r="C35" s="1419" t="s">
        <v>599</v>
      </c>
      <c r="D35" s="1419"/>
      <c r="E35" s="1419"/>
      <c r="F35" s="1417"/>
      <c r="G35" s="1417"/>
      <c r="H35" s="1417"/>
    </row>
    <row r="36" spans="1:8" ht="18.75" x14ac:dyDescent="0.3">
      <c r="A36" s="1410">
        <v>32</v>
      </c>
      <c r="B36" s="1416" t="s">
        <v>773</v>
      </c>
      <c r="C36" s="1421"/>
      <c r="D36" s="1421"/>
      <c r="E36" s="1421"/>
      <c r="F36" s="1422"/>
      <c r="G36" s="1422"/>
      <c r="H36" s="1422"/>
    </row>
    <row r="55" spans="2:2" x14ac:dyDescent="0.25">
      <c r="B55" s="1408" t="s">
        <v>790</v>
      </c>
    </row>
  </sheetData>
  <mergeCells count="8">
    <mergeCell ref="C34:G34"/>
    <mergeCell ref="I3:J3"/>
    <mergeCell ref="A1:H1"/>
    <mergeCell ref="C3:E3"/>
    <mergeCell ref="F3:G3"/>
    <mergeCell ref="B3:B4"/>
    <mergeCell ref="A3:A4"/>
    <mergeCell ref="H3:H4"/>
  </mergeCells>
  <pageMargins left="0.47" right="0.19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2:V67"/>
  <sheetViews>
    <sheetView zoomScale="90" zoomScaleNormal="90" workbookViewId="0">
      <selection activeCell="C11" sqref="C11"/>
    </sheetView>
  </sheetViews>
  <sheetFormatPr defaultRowHeight="15" x14ac:dyDescent="0.2"/>
  <cols>
    <col min="1" max="1" width="2.75" customWidth="1"/>
    <col min="2" max="2" width="20" customWidth="1"/>
    <col min="3" max="3" width="9.625" customWidth="1"/>
    <col min="4" max="4" width="10.125" style="490" customWidth="1"/>
    <col min="5" max="5" width="7.5" style="23" customWidth="1"/>
    <col min="6" max="6" width="6.875" style="23" customWidth="1"/>
    <col min="7" max="7" width="7.5" style="23" customWidth="1"/>
    <col min="8" max="8" width="8.25" style="23" customWidth="1"/>
    <col min="9" max="9" width="9.75" style="23" customWidth="1"/>
    <col min="10" max="10" width="7.5" style="394" customWidth="1"/>
    <col min="11" max="11" width="7.625" style="394" customWidth="1"/>
    <col min="12" max="12" width="7.5" style="394" customWidth="1"/>
    <col min="13" max="14" width="7.375" style="394" customWidth="1"/>
    <col min="15" max="15" width="7.875" style="394" customWidth="1"/>
    <col min="16" max="16" width="7.625" style="394" customWidth="1"/>
    <col min="17" max="17" width="8.25" style="394" customWidth="1"/>
    <col min="18" max="18" width="5.625" style="793" customWidth="1"/>
    <col min="19" max="19" width="11.125" style="18" customWidth="1"/>
  </cols>
  <sheetData>
    <row r="2" spans="1:22" ht="41.25" customHeight="1" x14ac:dyDescent="0.2">
      <c r="A2" s="2156" t="s">
        <v>620</v>
      </c>
      <c r="B2" s="2157"/>
      <c r="C2" s="2157"/>
      <c r="D2" s="2157"/>
      <c r="E2" s="2157"/>
      <c r="F2" s="2157"/>
      <c r="G2" s="2157"/>
      <c r="H2" s="2157"/>
      <c r="I2" s="2157"/>
      <c r="J2" s="2157"/>
      <c r="K2" s="2157"/>
      <c r="L2" s="2157"/>
      <c r="M2" s="2157"/>
      <c r="N2" s="2157"/>
      <c r="O2" s="2157"/>
      <c r="P2" s="2157"/>
      <c r="Q2" s="2157"/>
      <c r="R2" s="2157"/>
    </row>
    <row r="3" spans="1:22" ht="15.75" x14ac:dyDescent="0.25">
      <c r="A3" s="240"/>
      <c r="B3" s="16"/>
      <c r="C3" s="16"/>
      <c r="D3" s="489"/>
      <c r="E3" s="16"/>
      <c r="F3" s="16"/>
      <c r="G3" s="16"/>
      <c r="H3" s="16"/>
      <c r="I3" s="16"/>
      <c r="J3" s="367"/>
      <c r="K3" s="367"/>
      <c r="L3" s="367"/>
      <c r="M3" s="367"/>
      <c r="N3" s="367"/>
      <c r="O3" s="367"/>
      <c r="P3" s="367"/>
      <c r="Q3" s="367"/>
      <c r="R3" s="782"/>
    </row>
    <row r="4" spans="1:22" s="161" customFormat="1" ht="50.25" customHeight="1" x14ac:dyDescent="0.2">
      <c r="A4" s="241" t="s">
        <v>14</v>
      </c>
      <c r="B4" s="169" t="s">
        <v>108</v>
      </c>
      <c r="C4" s="574" t="s">
        <v>109</v>
      </c>
      <c r="D4" s="1118" t="s">
        <v>205</v>
      </c>
      <c r="E4" s="1118" t="s">
        <v>110</v>
      </c>
      <c r="F4" s="1132" t="s">
        <v>111</v>
      </c>
      <c r="G4" s="1132" t="s">
        <v>112</v>
      </c>
      <c r="H4" s="1118" t="s">
        <v>206</v>
      </c>
      <c r="I4" s="1118" t="s">
        <v>136</v>
      </c>
      <c r="J4" s="1125" t="s">
        <v>137</v>
      </c>
      <c r="K4" s="1118" t="s">
        <v>138</v>
      </c>
      <c r="L4" s="1118" t="s">
        <v>139</v>
      </c>
      <c r="M4" s="1118" t="s">
        <v>140</v>
      </c>
      <c r="N4" s="1118" t="s">
        <v>144</v>
      </c>
      <c r="O4" s="1118" t="s">
        <v>450</v>
      </c>
      <c r="P4" s="1118" t="s">
        <v>113</v>
      </c>
      <c r="Q4" s="1118" t="s">
        <v>114</v>
      </c>
      <c r="R4" s="1118" t="s">
        <v>115</v>
      </c>
      <c r="S4" s="239"/>
    </row>
    <row r="5" spans="1:22" ht="18" customHeight="1" x14ac:dyDescent="0.25">
      <c r="A5" s="267">
        <v>1</v>
      </c>
      <c r="B5" s="268" t="s">
        <v>116</v>
      </c>
      <c r="C5" s="805">
        <f t="shared" ref="C5:C29" si="0">SUM(D5:R5)</f>
        <v>2230</v>
      </c>
      <c r="D5" s="321">
        <f>SUM(D6:D10)</f>
        <v>500</v>
      </c>
      <c r="E5" s="321">
        <f t="shared" ref="E5:R5" si="1">SUM(E6:E10)</f>
        <v>70</v>
      </c>
      <c r="F5" s="321">
        <f t="shared" si="1"/>
        <v>125</v>
      </c>
      <c r="G5" s="321">
        <f t="shared" si="1"/>
        <v>100</v>
      </c>
      <c r="H5" s="321">
        <f t="shared" si="1"/>
        <v>60</v>
      </c>
      <c r="I5" s="321">
        <f t="shared" si="1"/>
        <v>130</v>
      </c>
      <c r="J5" s="321">
        <f t="shared" si="1"/>
        <v>250</v>
      </c>
      <c r="K5" s="321">
        <f t="shared" si="1"/>
        <v>190</v>
      </c>
      <c r="L5" s="321">
        <f t="shared" si="1"/>
        <v>265</v>
      </c>
      <c r="M5" s="321">
        <f t="shared" si="1"/>
        <v>255</v>
      </c>
      <c r="N5" s="321">
        <f t="shared" si="1"/>
        <v>90</v>
      </c>
      <c r="O5" s="321">
        <f t="shared" si="1"/>
        <v>65</v>
      </c>
      <c r="P5" s="321">
        <f t="shared" si="1"/>
        <v>50</v>
      </c>
      <c r="Q5" s="321">
        <f t="shared" si="1"/>
        <v>50</v>
      </c>
      <c r="R5" s="321">
        <f t="shared" si="1"/>
        <v>30</v>
      </c>
      <c r="T5" s="322" t="s">
        <v>442</v>
      </c>
      <c r="U5" s="323"/>
      <c r="V5" s="323"/>
    </row>
    <row r="6" spans="1:22" ht="18" customHeight="1" x14ac:dyDescent="0.2">
      <c r="A6" s="269"/>
      <c r="B6" s="280" t="s">
        <v>117</v>
      </c>
      <c r="C6" s="170">
        <f t="shared" si="0"/>
        <v>855</v>
      </c>
      <c r="D6" s="799">
        <v>500</v>
      </c>
      <c r="E6" s="804">
        <v>70</v>
      </c>
      <c r="F6" s="996">
        <v>125</v>
      </c>
      <c r="G6" s="799">
        <v>100</v>
      </c>
      <c r="H6" s="297">
        <v>60</v>
      </c>
      <c r="I6" s="297"/>
      <c r="J6" s="297"/>
      <c r="K6" s="297"/>
      <c r="L6" s="297"/>
      <c r="M6" s="297"/>
      <c r="N6" s="297"/>
      <c r="O6" s="297"/>
      <c r="P6" s="297"/>
      <c r="Q6" s="297"/>
      <c r="R6" s="297"/>
    </row>
    <row r="7" spans="1:22" ht="18" customHeight="1" x14ac:dyDescent="0.2">
      <c r="A7" s="269"/>
      <c r="B7" s="280" t="s">
        <v>294</v>
      </c>
      <c r="C7" s="170">
        <f t="shared" si="0"/>
        <v>540</v>
      </c>
      <c r="D7" s="297"/>
      <c r="E7" s="352"/>
      <c r="F7" s="297"/>
      <c r="G7" s="297"/>
      <c r="H7" s="297"/>
      <c r="I7" s="297">
        <v>70</v>
      </c>
      <c r="J7" s="297">
        <v>120</v>
      </c>
      <c r="K7" s="297">
        <v>100</v>
      </c>
      <c r="L7" s="297">
        <v>110</v>
      </c>
      <c r="M7" s="297">
        <v>90</v>
      </c>
      <c r="N7" s="297">
        <v>50</v>
      </c>
      <c r="O7" s="297"/>
      <c r="P7" s="297"/>
      <c r="Q7" s="297"/>
      <c r="R7" s="297"/>
    </row>
    <row r="8" spans="1:22" ht="18" customHeight="1" x14ac:dyDescent="0.2">
      <c r="A8" s="269"/>
      <c r="B8" s="567" t="s">
        <v>118</v>
      </c>
      <c r="C8" s="170">
        <f t="shared" si="0"/>
        <v>130</v>
      </c>
      <c r="D8" s="297"/>
      <c r="E8" s="352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>
        <v>50</v>
      </c>
      <c r="Q8" s="297">
        <v>50</v>
      </c>
      <c r="R8" s="297">
        <v>30</v>
      </c>
      <c r="T8" s="23"/>
    </row>
    <row r="9" spans="1:22" ht="18.75" hidden="1" customHeight="1" x14ac:dyDescent="0.2">
      <c r="A9" s="269"/>
      <c r="B9" s="280"/>
      <c r="C9" s="170">
        <f t="shared" si="0"/>
        <v>0</v>
      </c>
      <c r="D9" s="297"/>
      <c r="E9" s="352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783"/>
    </row>
    <row r="10" spans="1:22" ht="18" customHeight="1" x14ac:dyDescent="0.2">
      <c r="A10" s="269"/>
      <c r="B10" s="280" t="s">
        <v>119</v>
      </c>
      <c r="C10" s="170">
        <f t="shared" si="0"/>
        <v>705</v>
      </c>
      <c r="D10" s="297"/>
      <c r="E10" s="352"/>
      <c r="F10" s="297"/>
      <c r="G10" s="354"/>
      <c r="H10" s="354"/>
      <c r="I10" s="297">
        <v>60</v>
      </c>
      <c r="J10" s="297">
        <v>130</v>
      </c>
      <c r="K10" s="297">
        <v>90</v>
      </c>
      <c r="L10" s="297">
        <v>155</v>
      </c>
      <c r="M10" s="297">
        <v>165</v>
      </c>
      <c r="N10" s="297">
        <v>40</v>
      </c>
      <c r="O10" s="297">
        <v>65</v>
      </c>
      <c r="P10" s="297"/>
      <c r="Q10" s="354"/>
      <c r="R10" s="784"/>
    </row>
    <row r="11" spans="1:22" ht="18" customHeight="1" x14ac:dyDescent="0.2">
      <c r="A11" s="270">
        <v>2</v>
      </c>
      <c r="B11" s="271" t="s">
        <v>120</v>
      </c>
      <c r="C11" s="1114">
        <f t="shared" si="0"/>
        <v>802489</v>
      </c>
      <c r="D11" s="298">
        <f>SUM(D12:D15)</f>
        <v>113140</v>
      </c>
      <c r="E11" s="298">
        <f t="shared" ref="E11:R11" si="2">SUM(E12:E15)</f>
        <v>1859</v>
      </c>
      <c r="F11" s="298">
        <f t="shared" si="2"/>
        <v>9962</v>
      </c>
      <c r="G11" s="298">
        <f t="shared" si="2"/>
        <v>6080</v>
      </c>
      <c r="H11" s="298">
        <f t="shared" si="2"/>
        <v>1556</v>
      </c>
      <c r="I11" s="298">
        <f t="shared" si="2"/>
        <v>32840</v>
      </c>
      <c r="J11" s="298">
        <f t="shared" si="2"/>
        <v>150227</v>
      </c>
      <c r="K11" s="298">
        <f t="shared" si="2"/>
        <v>122265</v>
      </c>
      <c r="L11" s="298">
        <f t="shared" si="2"/>
        <v>126678</v>
      </c>
      <c r="M11" s="298">
        <f t="shared" si="2"/>
        <v>119553</v>
      </c>
      <c r="N11" s="298">
        <f t="shared" si="2"/>
        <v>23074</v>
      </c>
      <c r="O11" s="298">
        <f t="shared" si="2"/>
        <v>50331</v>
      </c>
      <c r="P11" s="298">
        <f t="shared" si="2"/>
        <v>7789</v>
      </c>
      <c r="Q11" s="298">
        <f t="shared" si="2"/>
        <v>30414</v>
      </c>
      <c r="R11" s="298">
        <f t="shared" si="2"/>
        <v>6721</v>
      </c>
    </row>
    <row r="12" spans="1:22" ht="18" customHeight="1" x14ac:dyDescent="0.2">
      <c r="A12" s="270"/>
      <c r="B12" s="324" t="s">
        <v>135</v>
      </c>
      <c r="C12" s="297">
        <f t="shared" si="0"/>
        <v>132597</v>
      </c>
      <c r="D12" s="1314">
        <v>113140</v>
      </c>
      <c r="E12" s="588">
        <v>1859</v>
      </c>
      <c r="F12" s="588">
        <v>9962</v>
      </c>
      <c r="G12" s="1126">
        <v>6080</v>
      </c>
      <c r="H12" s="588">
        <v>1556</v>
      </c>
      <c r="I12" s="575"/>
      <c r="J12" s="575"/>
      <c r="K12" s="575"/>
      <c r="L12" s="575"/>
      <c r="M12" s="575"/>
      <c r="N12" s="575"/>
      <c r="O12" s="575"/>
      <c r="P12" s="575"/>
      <c r="Q12" s="575"/>
      <c r="R12" s="785"/>
    </row>
    <row r="13" spans="1:22" ht="18" customHeight="1" x14ac:dyDescent="0.2">
      <c r="A13" s="270"/>
      <c r="B13" s="281" t="s">
        <v>202</v>
      </c>
      <c r="C13" s="297">
        <f t="shared" si="0"/>
        <v>231327</v>
      </c>
      <c r="D13" s="575"/>
      <c r="E13" s="588"/>
      <c r="F13" s="575"/>
      <c r="G13" s="575"/>
      <c r="H13" s="575"/>
      <c r="I13" s="588">
        <v>11683</v>
      </c>
      <c r="J13" s="588">
        <v>59650</v>
      </c>
      <c r="K13" s="588">
        <v>40735</v>
      </c>
      <c r="L13" s="588">
        <v>59692</v>
      </c>
      <c r="M13" s="588">
        <v>50341</v>
      </c>
      <c r="N13" s="588">
        <v>9226</v>
      </c>
      <c r="O13" s="575"/>
      <c r="P13" s="575"/>
      <c r="Q13" s="575"/>
      <c r="R13" s="785"/>
    </row>
    <row r="14" spans="1:22" ht="18" customHeight="1" x14ac:dyDescent="0.25">
      <c r="A14" s="270"/>
      <c r="B14" s="324" t="s">
        <v>300</v>
      </c>
      <c r="C14" s="297">
        <f t="shared" si="0"/>
        <v>44924</v>
      </c>
      <c r="D14" s="575"/>
      <c r="E14" s="575"/>
      <c r="F14" s="575"/>
      <c r="G14" s="575"/>
      <c r="H14" s="575"/>
      <c r="I14" s="575"/>
      <c r="J14" s="575"/>
      <c r="K14" s="575"/>
      <c r="L14" s="575"/>
      <c r="M14" s="575"/>
      <c r="N14" s="575"/>
      <c r="O14" s="575"/>
      <c r="P14" s="588">
        <v>7789</v>
      </c>
      <c r="Q14" s="588">
        <v>30414</v>
      </c>
      <c r="R14" s="1126">
        <v>6721</v>
      </c>
      <c r="U14" s="16" t="s">
        <v>497</v>
      </c>
    </row>
    <row r="15" spans="1:22" ht="18" customHeight="1" x14ac:dyDescent="0.2">
      <c r="A15" s="270"/>
      <c r="B15" s="324" t="s">
        <v>122</v>
      </c>
      <c r="C15" s="297">
        <f t="shared" si="0"/>
        <v>393641</v>
      </c>
      <c r="D15" s="575"/>
      <c r="E15" s="575"/>
      <c r="F15" s="575"/>
      <c r="G15" s="575"/>
      <c r="H15" s="575"/>
      <c r="I15" s="588">
        <v>21157</v>
      </c>
      <c r="J15" s="1121">
        <v>90577</v>
      </c>
      <c r="K15" s="588">
        <v>81530</v>
      </c>
      <c r="L15" s="1130">
        <v>66986</v>
      </c>
      <c r="M15" s="588">
        <v>69212</v>
      </c>
      <c r="N15" s="588">
        <v>13848</v>
      </c>
      <c r="O15" s="1129">
        <v>50331</v>
      </c>
      <c r="P15" s="575"/>
      <c r="Q15" s="575"/>
      <c r="R15" s="786"/>
    </row>
    <row r="16" spans="1:22" ht="18" customHeight="1" x14ac:dyDescent="0.2">
      <c r="A16" s="270">
        <v>3</v>
      </c>
      <c r="B16" s="271" t="s">
        <v>143</v>
      </c>
      <c r="C16" s="282">
        <f t="shared" si="0"/>
        <v>76144</v>
      </c>
      <c r="D16" s="577">
        <f>SUM(D17:D20)</f>
        <v>27146</v>
      </c>
      <c r="E16" s="577">
        <f t="shared" ref="E16:R16" si="3">SUM(E17:E20)</f>
        <v>596</v>
      </c>
      <c r="F16" s="577">
        <f t="shared" si="3"/>
        <v>3304</v>
      </c>
      <c r="G16" s="577">
        <f t="shared" si="3"/>
        <v>1965</v>
      </c>
      <c r="H16" s="577">
        <f>SUM(H17:H20)</f>
        <v>437</v>
      </c>
      <c r="I16" s="577">
        <f t="shared" si="3"/>
        <v>2244</v>
      </c>
      <c r="J16" s="577">
        <f t="shared" si="3"/>
        <v>9880</v>
      </c>
      <c r="K16" s="577">
        <f t="shared" si="3"/>
        <v>11332</v>
      </c>
      <c r="L16" s="577">
        <f t="shared" si="3"/>
        <v>5323</v>
      </c>
      <c r="M16" s="577">
        <f t="shared" si="3"/>
        <v>5464</v>
      </c>
      <c r="N16" s="577">
        <f t="shared" si="3"/>
        <v>2322</v>
      </c>
      <c r="O16" s="577">
        <f t="shared" si="3"/>
        <v>0</v>
      </c>
      <c r="P16" s="577">
        <f t="shared" si="3"/>
        <v>1866</v>
      </c>
      <c r="Q16" s="577">
        <f t="shared" si="3"/>
        <v>3318</v>
      </c>
      <c r="R16" s="577">
        <f t="shared" si="3"/>
        <v>947</v>
      </c>
    </row>
    <row r="17" spans="1:19" ht="18" customHeight="1" x14ac:dyDescent="0.2">
      <c r="A17" s="270"/>
      <c r="B17" s="324" t="s">
        <v>135</v>
      </c>
      <c r="C17" s="170">
        <f t="shared" si="0"/>
        <v>33448</v>
      </c>
      <c r="D17" s="588">
        <v>27146</v>
      </c>
      <c r="E17" s="588">
        <v>596</v>
      </c>
      <c r="F17" s="588">
        <v>3304</v>
      </c>
      <c r="G17" s="588">
        <v>1965</v>
      </c>
      <c r="H17" s="588">
        <v>437</v>
      </c>
      <c r="I17" s="575"/>
      <c r="J17" s="575"/>
      <c r="K17" s="575"/>
      <c r="L17" s="575"/>
      <c r="M17" s="575"/>
      <c r="N17" s="575"/>
      <c r="O17" s="575"/>
      <c r="P17" s="575"/>
      <c r="Q17" s="575"/>
      <c r="R17" s="785"/>
    </row>
    <row r="18" spans="1:19" ht="18" customHeight="1" x14ac:dyDescent="0.2">
      <c r="A18" s="270"/>
      <c r="B18" s="281" t="s">
        <v>202</v>
      </c>
      <c r="C18" s="170">
        <f t="shared" si="0"/>
        <v>36417</v>
      </c>
      <c r="D18" s="575"/>
      <c r="E18" s="575"/>
      <c r="F18" s="575"/>
      <c r="G18" s="575"/>
      <c r="I18" s="588">
        <v>2244</v>
      </c>
      <c r="J18" s="588">
        <v>9809</v>
      </c>
      <c r="K18" s="588">
        <v>11332</v>
      </c>
      <c r="L18" s="588">
        <v>5313</v>
      </c>
      <c r="M18" s="588">
        <v>5397</v>
      </c>
      <c r="N18" s="588">
        <v>2322</v>
      </c>
      <c r="O18" s="575"/>
      <c r="P18" s="575"/>
      <c r="Q18" s="575"/>
      <c r="R18" s="785"/>
    </row>
    <row r="19" spans="1:19" ht="18" customHeight="1" x14ac:dyDescent="0.2">
      <c r="A19" s="270"/>
      <c r="B19" s="324" t="s">
        <v>300</v>
      </c>
      <c r="C19" s="170">
        <f t="shared" si="0"/>
        <v>6131</v>
      </c>
      <c r="D19" s="575"/>
      <c r="E19" s="575"/>
      <c r="F19" s="575"/>
      <c r="G19" s="575"/>
      <c r="H19" s="575"/>
      <c r="I19" s="575"/>
      <c r="J19" s="575"/>
      <c r="K19" s="575"/>
      <c r="L19" s="575"/>
      <c r="M19" s="575"/>
      <c r="N19" s="575"/>
      <c r="O19" s="575"/>
      <c r="P19" s="588">
        <v>1866</v>
      </c>
      <c r="Q19" s="588">
        <v>3318</v>
      </c>
      <c r="R19" s="588">
        <v>947</v>
      </c>
    </row>
    <row r="20" spans="1:19" ht="18" customHeight="1" x14ac:dyDescent="0.2">
      <c r="A20" s="270"/>
      <c r="B20" s="328" t="s">
        <v>203</v>
      </c>
      <c r="C20" s="170">
        <f t="shared" si="0"/>
        <v>148</v>
      </c>
      <c r="D20" s="575"/>
      <c r="E20" s="575"/>
      <c r="F20" s="575"/>
      <c r="G20" s="575"/>
      <c r="H20" s="575"/>
      <c r="I20" s="575">
        <v>0</v>
      </c>
      <c r="J20" s="588">
        <v>71</v>
      </c>
      <c r="K20" s="588">
        <v>0</v>
      </c>
      <c r="L20" s="1131">
        <v>10</v>
      </c>
      <c r="M20" s="588">
        <v>67</v>
      </c>
      <c r="N20" s="794">
        <v>0</v>
      </c>
      <c r="O20" s="794">
        <v>0</v>
      </c>
      <c r="P20" s="575"/>
      <c r="Q20" s="575"/>
      <c r="R20" s="786"/>
    </row>
    <row r="21" spans="1:19" ht="18" customHeight="1" x14ac:dyDescent="0.2">
      <c r="A21" s="270">
        <v>4</v>
      </c>
      <c r="B21" s="271" t="s">
        <v>123</v>
      </c>
      <c r="C21" s="282">
        <f t="shared" si="0"/>
        <v>503548</v>
      </c>
      <c r="D21" s="577">
        <f>SUM(D22:D24)</f>
        <v>179843</v>
      </c>
      <c r="E21" s="577">
        <f t="shared" ref="E21:R21" si="4">SUM(E22:E24)</f>
        <v>11171</v>
      </c>
      <c r="F21" s="298">
        <f t="shared" si="4"/>
        <v>48532</v>
      </c>
      <c r="G21" s="577">
        <f t="shared" si="4"/>
        <v>23473</v>
      </c>
      <c r="H21" s="577">
        <f t="shared" si="4"/>
        <v>11693</v>
      </c>
      <c r="I21" s="577">
        <f t="shared" si="4"/>
        <v>13035</v>
      </c>
      <c r="J21" s="577">
        <f t="shared" si="4"/>
        <v>51921</v>
      </c>
      <c r="K21" s="577">
        <f t="shared" si="4"/>
        <v>50307</v>
      </c>
      <c r="L21" s="577">
        <f t="shared" si="4"/>
        <v>35513</v>
      </c>
      <c r="M21" s="577">
        <f t="shared" si="4"/>
        <v>27745</v>
      </c>
      <c r="N21" s="577">
        <f t="shared" si="4"/>
        <v>15243</v>
      </c>
      <c r="O21" s="577">
        <f t="shared" si="4"/>
        <v>0</v>
      </c>
      <c r="P21" s="577">
        <f t="shared" si="4"/>
        <v>11658</v>
      </c>
      <c r="Q21" s="577">
        <f t="shared" si="4"/>
        <v>17576</v>
      </c>
      <c r="R21" s="298">
        <f t="shared" si="4"/>
        <v>5838</v>
      </c>
    </row>
    <row r="22" spans="1:19" ht="18" customHeight="1" x14ac:dyDescent="0.2">
      <c r="A22" s="270"/>
      <c r="B22" s="324" t="s">
        <v>121</v>
      </c>
      <c r="C22" s="170">
        <f t="shared" si="0"/>
        <v>274712</v>
      </c>
      <c r="D22" s="588">
        <v>179843</v>
      </c>
      <c r="E22" s="1126">
        <v>11171</v>
      </c>
      <c r="F22" s="588">
        <v>48532</v>
      </c>
      <c r="G22" s="1126">
        <v>23473</v>
      </c>
      <c r="H22" s="1128">
        <v>11693</v>
      </c>
      <c r="I22" s="575"/>
      <c r="J22" s="575"/>
      <c r="K22" s="575"/>
      <c r="L22" s="575"/>
      <c r="M22" s="575"/>
      <c r="N22" s="575"/>
      <c r="O22" s="575"/>
      <c r="P22" s="575"/>
      <c r="Q22" s="575"/>
      <c r="R22" s="786"/>
    </row>
    <row r="23" spans="1:19" ht="18" customHeight="1" x14ac:dyDescent="0.2">
      <c r="A23" s="270"/>
      <c r="B23" s="281" t="s">
        <v>202</v>
      </c>
      <c r="C23" s="170">
        <f t="shared" si="0"/>
        <v>193764</v>
      </c>
      <c r="D23" s="575"/>
      <c r="E23" s="576"/>
      <c r="F23" s="575"/>
      <c r="G23" s="575"/>
      <c r="H23" s="575"/>
      <c r="I23" s="588">
        <v>13035</v>
      </c>
      <c r="J23" s="588">
        <v>51921</v>
      </c>
      <c r="K23" s="588">
        <v>50307</v>
      </c>
      <c r="L23" s="588">
        <v>35513</v>
      </c>
      <c r="M23" s="588">
        <v>27745</v>
      </c>
      <c r="N23" s="588">
        <v>15243</v>
      </c>
      <c r="O23" s="575"/>
      <c r="P23" s="575"/>
      <c r="Q23" s="575"/>
      <c r="R23" s="786"/>
      <c r="S23" s="593"/>
    </row>
    <row r="24" spans="1:19" ht="18" customHeight="1" x14ac:dyDescent="0.2">
      <c r="A24" s="270"/>
      <c r="B24" s="324" t="s">
        <v>300</v>
      </c>
      <c r="C24" s="170">
        <f t="shared" si="0"/>
        <v>35072</v>
      </c>
      <c r="D24" s="575"/>
      <c r="E24" s="575"/>
      <c r="F24" s="575"/>
      <c r="G24" s="575"/>
      <c r="H24" s="575"/>
      <c r="I24" s="575"/>
      <c r="J24" s="575"/>
      <c r="K24" s="575"/>
      <c r="L24" s="575"/>
      <c r="M24" s="575"/>
      <c r="N24" s="575"/>
      <c r="O24" s="575"/>
      <c r="P24" s="1126">
        <v>11658</v>
      </c>
      <c r="Q24" s="588">
        <v>17576</v>
      </c>
      <c r="R24" s="1126">
        <v>5838</v>
      </c>
    </row>
    <row r="25" spans="1:19" ht="18" customHeight="1" x14ac:dyDescent="0.2">
      <c r="A25" s="270">
        <v>5</v>
      </c>
      <c r="B25" s="271" t="s">
        <v>124</v>
      </c>
      <c r="C25" s="283">
        <f t="shared" si="0"/>
        <v>43530</v>
      </c>
      <c r="D25" s="577">
        <f>SUM(D26:D29)</f>
        <v>8148</v>
      </c>
      <c r="E25" s="577">
        <f t="shared" ref="E25:R25" si="5">SUM(E26:E29)</f>
        <v>278</v>
      </c>
      <c r="F25" s="577">
        <f t="shared" si="5"/>
        <v>93</v>
      </c>
      <c r="G25" s="577">
        <f t="shared" si="5"/>
        <v>38</v>
      </c>
      <c r="H25" s="577">
        <f t="shared" si="5"/>
        <v>982</v>
      </c>
      <c r="I25" s="577">
        <f t="shared" si="5"/>
        <v>96</v>
      </c>
      <c r="J25" s="577">
        <f>SUM(J26:J29)</f>
        <v>1086</v>
      </c>
      <c r="K25" s="577">
        <f t="shared" si="5"/>
        <v>2952</v>
      </c>
      <c r="L25" s="577">
        <f t="shared" si="5"/>
        <v>901</v>
      </c>
      <c r="M25" s="577">
        <f t="shared" si="5"/>
        <v>3508</v>
      </c>
      <c r="N25" s="577">
        <f t="shared" si="5"/>
        <v>134</v>
      </c>
      <c r="O25" s="298">
        <f t="shared" si="5"/>
        <v>24724</v>
      </c>
      <c r="P25" s="577">
        <f t="shared" si="5"/>
        <v>0</v>
      </c>
      <c r="Q25" s="577">
        <f t="shared" si="5"/>
        <v>590</v>
      </c>
      <c r="R25" s="577">
        <f t="shared" si="5"/>
        <v>0</v>
      </c>
    </row>
    <row r="26" spans="1:19" ht="18" customHeight="1" x14ac:dyDescent="0.2">
      <c r="A26" s="272"/>
      <c r="B26" s="325" t="s">
        <v>135</v>
      </c>
      <c r="C26" s="170">
        <f t="shared" si="0"/>
        <v>9539</v>
      </c>
      <c r="D26" s="1120">
        <v>8148</v>
      </c>
      <c r="E26" s="1120">
        <v>278</v>
      </c>
      <c r="F26" s="1120">
        <v>93</v>
      </c>
      <c r="G26" s="1120">
        <v>38</v>
      </c>
      <c r="H26" s="1120">
        <v>982</v>
      </c>
      <c r="I26" s="578"/>
      <c r="J26" s="578"/>
      <c r="K26" s="578"/>
      <c r="L26" s="578"/>
      <c r="M26" s="578"/>
      <c r="N26" s="578"/>
      <c r="O26" s="578"/>
      <c r="P26" s="578"/>
      <c r="Q26" s="578"/>
      <c r="R26" s="788"/>
    </row>
    <row r="27" spans="1:19" ht="18" customHeight="1" x14ac:dyDescent="0.2">
      <c r="A27" s="273"/>
      <c r="B27" s="568" t="s">
        <v>202</v>
      </c>
      <c r="C27" s="816">
        <f t="shared" si="0"/>
        <v>8178</v>
      </c>
      <c r="D27" s="579"/>
      <c r="E27" s="579"/>
      <c r="F27" s="579"/>
      <c r="G27" s="579"/>
      <c r="H27" s="579"/>
      <c r="I27" s="1115">
        <v>96</v>
      </c>
      <c r="J27" s="1115">
        <v>762</v>
      </c>
      <c r="K27" s="1115">
        <v>2952</v>
      </c>
      <c r="L27" s="1115">
        <v>901</v>
      </c>
      <c r="M27" s="1115">
        <v>3466</v>
      </c>
      <c r="N27" s="1115">
        <v>1</v>
      </c>
      <c r="O27" s="579"/>
      <c r="P27" s="579"/>
      <c r="Q27" s="579"/>
      <c r="R27" s="789"/>
    </row>
    <row r="28" spans="1:19" ht="18" customHeight="1" x14ac:dyDescent="0.2">
      <c r="A28" s="274"/>
      <c r="B28" s="327" t="s">
        <v>300</v>
      </c>
      <c r="C28" s="815">
        <f t="shared" si="0"/>
        <v>590</v>
      </c>
      <c r="D28" s="580"/>
      <c r="E28" s="580"/>
      <c r="F28" s="580"/>
      <c r="G28" s="580"/>
      <c r="H28" s="580"/>
      <c r="I28" s="580"/>
      <c r="J28" s="580"/>
      <c r="K28" s="580"/>
      <c r="L28" s="998"/>
      <c r="M28" s="580"/>
      <c r="N28" s="580"/>
      <c r="O28" s="580"/>
      <c r="P28" s="580">
        <v>0</v>
      </c>
      <c r="Q28" s="1117">
        <v>590</v>
      </c>
      <c r="R28" s="580">
        <v>0</v>
      </c>
    </row>
    <row r="29" spans="1:19" ht="18" customHeight="1" x14ac:dyDescent="0.2">
      <c r="A29" s="274"/>
      <c r="B29" s="327" t="s">
        <v>125</v>
      </c>
      <c r="C29" s="170">
        <f t="shared" si="0"/>
        <v>25223</v>
      </c>
      <c r="D29" s="580"/>
      <c r="E29" s="580"/>
      <c r="F29" s="580"/>
      <c r="G29" s="580"/>
      <c r="H29" s="580"/>
      <c r="I29" s="580">
        <v>0</v>
      </c>
      <c r="J29" s="1117">
        <v>324</v>
      </c>
      <c r="K29" s="580">
        <v>0</v>
      </c>
      <c r="L29" s="1131" t="s">
        <v>626</v>
      </c>
      <c r="M29" s="1117">
        <v>42</v>
      </c>
      <c r="N29" s="1117">
        <v>133</v>
      </c>
      <c r="O29" s="1117">
        <v>24724</v>
      </c>
      <c r="P29" s="580"/>
      <c r="Q29" s="580"/>
      <c r="R29" s="790"/>
    </row>
    <row r="30" spans="1:19" ht="18" customHeight="1" x14ac:dyDescent="0.2">
      <c r="A30" s="270">
        <v>6</v>
      </c>
      <c r="B30" s="271" t="s">
        <v>141</v>
      </c>
      <c r="C30" s="283">
        <f>SUM(D30:R30)</f>
        <v>31870</v>
      </c>
      <c r="D30" s="577">
        <f>SUM(D31:D34)</f>
        <v>1958</v>
      </c>
      <c r="E30" s="577">
        <f t="shared" ref="E30:R30" si="6">SUM(E31:E34)</f>
        <v>40</v>
      </c>
      <c r="F30" s="577">
        <f t="shared" si="6"/>
        <v>99</v>
      </c>
      <c r="G30" s="577">
        <f t="shared" si="6"/>
        <v>196</v>
      </c>
      <c r="H30" s="577">
        <f t="shared" si="6"/>
        <v>33</v>
      </c>
      <c r="I30" s="577">
        <f t="shared" si="6"/>
        <v>574</v>
      </c>
      <c r="J30" s="577">
        <f t="shared" si="6"/>
        <v>1617</v>
      </c>
      <c r="K30" s="577">
        <f t="shared" si="6"/>
        <v>3009</v>
      </c>
      <c r="L30" s="577">
        <f t="shared" si="6"/>
        <v>136</v>
      </c>
      <c r="M30" s="577">
        <f t="shared" si="6"/>
        <v>3260</v>
      </c>
      <c r="N30" s="577">
        <f t="shared" si="6"/>
        <v>389</v>
      </c>
      <c r="O30" s="577">
        <f t="shared" si="6"/>
        <v>18264</v>
      </c>
      <c r="P30" s="577">
        <f t="shared" si="6"/>
        <v>867</v>
      </c>
      <c r="Q30" s="577">
        <f t="shared" si="6"/>
        <v>1071</v>
      </c>
      <c r="R30" s="577">
        <f t="shared" si="6"/>
        <v>357</v>
      </c>
    </row>
    <row r="31" spans="1:19" ht="18" customHeight="1" x14ac:dyDescent="0.2">
      <c r="A31" s="270"/>
      <c r="B31" s="324" t="s">
        <v>135</v>
      </c>
      <c r="C31" s="170">
        <f t="shared" ref="C31:C45" si="7">SUM(D31:R31)</f>
        <v>2326</v>
      </c>
      <c r="D31" s="588">
        <v>1958</v>
      </c>
      <c r="E31" s="588">
        <v>40</v>
      </c>
      <c r="F31" s="588">
        <v>99</v>
      </c>
      <c r="G31" s="588">
        <v>196</v>
      </c>
      <c r="H31" s="588">
        <v>33</v>
      </c>
      <c r="I31" s="575"/>
      <c r="J31" s="575"/>
      <c r="K31" s="575"/>
      <c r="L31" s="575"/>
      <c r="M31" s="575"/>
      <c r="N31" s="575"/>
      <c r="O31" s="575"/>
      <c r="P31" s="575"/>
      <c r="Q31" s="575"/>
      <c r="R31" s="786"/>
    </row>
    <row r="32" spans="1:19" ht="18" customHeight="1" x14ac:dyDescent="0.2">
      <c r="A32" s="270"/>
      <c r="B32" s="281" t="s">
        <v>202</v>
      </c>
      <c r="C32" s="170">
        <f t="shared" si="7"/>
        <v>7086</v>
      </c>
      <c r="D32" s="588"/>
      <c r="E32" s="997"/>
      <c r="F32" s="997"/>
      <c r="G32" s="997"/>
      <c r="H32" s="575"/>
      <c r="I32" s="588">
        <v>443</v>
      </c>
      <c r="J32" s="588">
        <v>1339</v>
      </c>
      <c r="K32" s="588">
        <v>2420</v>
      </c>
      <c r="L32" s="588">
        <v>136</v>
      </c>
      <c r="M32" s="588">
        <v>2374</v>
      </c>
      <c r="N32" s="588">
        <v>374</v>
      </c>
      <c r="O32" s="575"/>
      <c r="P32" s="575"/>
      <c r="Q32" s="575"/>
      <c r="R32" s="786"/>
    </row>
    <row r="33" spans="1:19" ht="18" customHeight="1" x14ac:dyDescent="0.2">
      <c r="A33" s="270"/>
      <c r="B33" s="324" t="s">
        <v>300</v>
      </c>
      <c r="C33" s="170">
        <f t="shared" si="7"/>
        <v>2295</v>
      </c>
      <c r="D33" s="588"/>
      <c r="E33" s="575"/>
      <c r="F33" s="575"/>
      <c r="G33" s="575"/>
      <c r="H33" s="575"/>
      <c r="I33" s="575"/>
      <c r="J33" s="575"/>
      <c r="K33" s="803"/>
      <c r="L33" s="575"/>
      <c r="M33" s="575"/>
      <c r="N33" s="575"/>
      <c r="O33" s="575"/>
      <c r="P33" s="588">
        <v>867</v>
      </c>
      <c r="Q33" s="588">
        <v>1071</v>
      </c>
      <c r="R33" s="588">
        <v>357</v>
      </c>
    </row>
    <row r="34" spans="1:19" ht="18" customHeight="1" x14ac:dyDescent="0.2">
      <c r="A34" s="270"/>
      <c r="B34" s="324" t="s">
        <v>125</v>
      </c>
      <c r="C34" s="170">
        <f t="shared" si="7"/>
        <v>20163</v>
      </c>
      <c r="D34" s="588"/>
      <c r="E34" s="575"/>
      <c r="F34" s="575"/>
      <c r="G34" s="575"/>
      <c r="H34" s="575"/>
      <c r="I34" s="588">
        <v>131</v>
      </c>
      <c r="J34" s="588">
        <v>278</v>
      </c>
      <c r="K34" s="588">
        <v>589</v>
      </c>
      <c r="L34" s="588">
        <v>0</v>
      </c>
      <c r="M34" s="588">
        <v>886</v>
      </c>
      <c r="N34" s="588">
        <v>15</v>
      </c>
      <c r="O34" s="588">
        <v>18264</v>
      </c>
      <c r="P34" s="575"/>
      <c r="Q34" s="588"/>
      <c r="R34" s="786"/>
    </row>
    <row r="35" spans="1:19" s="285" customFormat="1" ht="18" customHeight="1" x14ac:dyDescent="0.25">
      <c r="A35" s="284">
        <v>7</v>
      </c>
      <c r="B35" s="271" t="s">
        <v>142</v>
      </c>
      <c r="C35" s="283">
        <f>SUM(D35:R35)</f>
        <v>46</v>
      </c>
      <c r="D35" s="591">
        <v>14</v>
      </c>
      <c r="E35" s="577">
        <v>0</v>
      </c>
      <c r="F35" s="577">
        <v>0</v>
      </c>
      <c r="G35" s="577">
        <v>0</v>
      </c>
      <c r="H35" s="577">
        <v>0</v>
      </c>
      <c r="I35" s="285">
        <v>6</v>
      </c>
      <c r="J35" s="577">
        <v>3</v>
      </c>
      <c r="K35" s="591">
        <v>11</v>
      </c>
      <c r="L35" s="577">
        <v>0</v>
      </c>
      <c r="M35" s="577">
        <v>2</v>
      </c>
      <c r="N35" s="591">
        <v>3</v>
      </c>
      <c r="O35" s="577"/>
      <c r="P35" s="577">
        <v>2</v>
      </c>
      <c r="Q35" s="591">
        <v>0</v>
      </c>
      <c r="R35" s="787">
        <v>5</v>
      </c>
      <c r="S35" s="391"/>
    </row>
    <row r="36" spans="1:19" s="162" customFormat="1" ht="18" customHeight="1" x14ac:dyDescent="0.25">
      <c r="A36" s="284">
        <v>8</v>
      </c>
      <c r="B36" s="271" t="s">
        <v>126</v>
      </c>
      <c r="C36" s="283">
        <f t="shared" si="7"/>
        <v>1466285</v>
      </c>
      <c r="D36" s="1116">
        <v>851100</v>
      </c>
      <c r="E36" s="1116">
        <f>4172+1340</f>
        <v>5512</v>
      </c>
      <c r="F36" s="1116">
        <v>33490</v>
      </c>
      <c r="G36" s="1116">
        <v>20959</v>
      </c>
      <c r="H36" s="1116">
        <v>173</v>
      </c>
      <c r="I36" s="591">
        <v>20962</v>
      </c>
      <c r="J36" s="1122">
        <v>228592</v>
      </c>
      <c r="K36" s="1116">
        <v>126435</v>
      </c>
      <c r="L36" s="1116">
        <v>83641</v>
      </c>
      <c r="M36" s="1116">
        <v>59035</v>
      </c>
      <c r="N36" s="1116">
        <v>23072</v>
      </c>
      <c r="O36" s="795">
        <v>0</v>
      </c>
      <c r="P36" s="591">
        <v>9442</v>
      </c>
      <c r="Q36" s="1116">
        <v>3318</v>
      </c>
      <c r="R36" s="1116">
        <v>554</v>
      </c>
      <c r="S36" s="392"/>
    </row>
    <row r="37" spans="1:19" ht="18" customHeight="1" x14ac:dyDescent="0.25">
      <c r="A37" s="270">
        <v>9</v>
      </c>
      <c r="B37" s="324" t="s">
        <v>127</v>
      </c>
      <c r="C37" s="170">
        <f t="shared" si="7"/>
        <v>119397</v>
      </c>
      <c r="D37" s="1119">
        <v>40035</v>
      </c>
      <c r="E37" s="588">
        <v>500</v>
      </c>
      <c r="F37" s="588">
        <v>2143</v>
      </c>
      <c r="G37" s="588">
        <v>1337</v>
      </c>
      <c r="H37" s="575"/>
      <c r="I37" s="588">
        <v>4289</v>
      </c>
      <c r="J37" s="1122">
        <v>23116</v>
      </c>
      <c r="K37" s="588">
        <v>16916</v>
      </c>
      <c r="L37" s="588">
        <v>19135</v>
      </c>
      <c r="M37" s="588">
        <v>7479</v>
      </c>
      <c r="N37" s="588">
        <v>578</v>
      </c>
      <c r="O37" s="575"/>
      <c r="P37" s="588">
        <v>2134</v>
      </c>
      <c r="Q37" s="588">
        <v>1630</v>
      </c>
      <c r="R37" s="588">
        <v>105</v>
      </c>
    </row>
    <row r="38" spans="1:19" ht="18" customHeight="1" x14ac:dyDescent="0.25">
      <c r="A38" s="242">
        <v>10</v>
      </c>
      <c r="B38" s="324" t="s">
        <v>128</v>
      </c>
      <c r="C38" s="170">
        <f t="shared" si="7"/>
        <v>99035</v>
      </c>
      <c r="D38" s="1119">
        <f>15035+28488</f>
        <v>43523</v>
      </c>
      <c r="E38" s="588">
        <v>603</v>
      </c>
      <c r="F38" s="588">
        <v>1269</v>
      </c>
      <c r="G38" s="588">
        <v>1217</v>
      </c>
      <c r="H38" s="575"/>
      <c r="I38" s="588">
        <v>2352</v>
      </c>
      <c r="J38" s="1122">
        <v>14425</v>
      </c>
      <c r="K38" s="588">
        <v>9775</v>
      </c>
      <c r="L38" s="588">
        <v>12056</v>
      </c>
      <c r="M38" s="588">
        <v>6817</v>
      </c>
      <c r="N38" s="588">
        <v>1387</v>
      </c>
      <c r="O38" s="575"/>
      <c r="P38" s="588">
        <v>2269</v>
      </c>
      <c r="Q38" s="588">
        <v>2799</v>
      </c>
      <c r="R38" s="1126">
        <v>543</v>
      </c>
    </row>
    <row r="39" spans="1:19" ht="18" customHeight="1" x14ac:dyDescent="0.25">
      <c r="A39" s="242">
        <v>11</v>
      </c>
      <c r="B39" s="324" t="s">
        <v>129</v>
      </c>
      <c r="C39" s="170">
        <f t="shared" si="7"/>
        <v>20015</v>
      </c>
      <c r="D39" s="1119">
        <v>4290</v>
      </c>
      <c r="E39" s="588">
        <v>197</v>
      </c>
      <c r="F39" s="588">
        <v>927</v>
      </c>
      <c r="G39" s="1123">
        <v>831</v>
      </c>
      <c r="H39" s="575"/>
      <c r="I39" s="588">
        <v>347</v>
      </c>
      <c r="J39" s="1122">
        <v>7054</v>
      </c>
      <c r="K39" s="588">
        <v>1985</v>
      </c>
      <c r="L39" s="588">
        <v>3163</v>
      </c>
      <c r="M39" s="588">
        <v>1023</v>
      </c>
      <c r="N39" s="588">
        <v>60</v>
      </c>
      <c r="O39" s="575"/>
      <c r="P39" s="588">
        <v>118</v>
      </c>
      <c r="Q39" s="588">
        <v>20</v>
      </c>
      <c r="R39" s="588">
        <v>0</v>
      </c>
    </row>
    <row r="40" spans="1:19" ht="18" customHeight="1" x14ac:dyDescent="0.25">
      <c r="A40" s="242">
        <v>12</v>
      </c>
      <c r="B40" s="324" t="s">
        <v>130</v>
      </c>
      <c r="C40" s="170">
        <f t="shared" si="7"/>
        <v>36228</v>
      </c>
      <c r="D40" s="588">
        <v>19496</v>
      </c>
      <c r="E40" s="588">
        <v>0</v>
      </c>
      <c r="F40" s="588">
        <v>0</v>
      </c>
      <c r="G40" s="588">
        <f>43+326</f>
        <v>369</v>
      </c>
      <c r="H40" s="575"/>
      <c r="I40" s="588">
        <v>592</v>
      </c>
      <c r="J40" s="1122">
        <v>6957</v>
      </c>
      <c r="K40" s="588">
        <v>4063</v>
      </c>
      <c r="L40" s="588">
        <v>2033</v>
      </c>
      <c r="M40" s="588">
        <v>1439</v>
      </c>
      <c r="N40" s="588">
        <v>0</v>
      </c>
      <c r="O40" s="575"/>
      <c r="P40" s="588">
        <v>263</v>
      </c>
      <c r="Q40" s="588">
        <v>1016</v>
      </c>
      <c r="R40" s="588">
        <v>0</v>
      </c>
    </row>
    <row r="41" spans="1:19" ht="18" customHeight="1" x14ac:dyDescent="0.2">
      <c r="A41" s="242">
        <v>13</v>
      </c>
      <c r="B41" s="324" t="s">
        <v>301</v>
      </c>
      <c r="C41" s="170">
        <f t="shared" si="7"/>
        <v>231</v>
      </c>
      <c r="D41" s="588">
        <v>224</v>
      </c>
      <c r="E41" s="588">
        <v>0</v>
      </c>
      <c r="F41" s="588">
        <v>0</v>
      </c>
      <c r="G41" s="588">
        <v>0</v>
      </c>
      <c r="H41" s="575"/>
      <c r="I41" s="588">
        <v>0</v>
      </c>
      <c r="J41" s="1123">
        <v>7</v>
      </c>
      <c r="K41" s="588">
        <v>0</v>
      </c>
      <c r="L41" s="588">
        <v>0</v>
      </c>
      <c r="M41" s="997">
        <v>0</v>
      </c>
      <c r="N41" s="588"/>
      <c r="O41" s="575"/>
      <c r="P41" s="588">
        <v>0</v>
      </c>
      <c r="Q41" s="588">
        <v>0</v>
      </c>
      <c r="R41" s="588">
        <v>0</v>
      </c>
    </row>
    <row r="42" spans="1:19" ht="18" customHeight="1" x14ac:dyDescent="0.2">
      <c r="A42" s="242">
        <v>14</v>
      </c>
      <c r="B42" s="281" t="s">
        <v>131</v>
      </c>
      <c r="C42" s="170">
        <f t="shared" si="7"/>
        <v>11273</v>
      </c>
      <c r="D42" s="588">
        <v>9389</v>
      </c>
      <c r="E42" s="588">
        <v>0</v>
      </c>
      <c r="F42" s="588">
        <v>0</v>
      </c>
      <c r="G42" s="588">
        <v>0</v>
      </c>
      <c r="H42" s="575"/>
      <c r="I42" s="588">
        <v>0</v>
      </c>
      <c r="J42" s="1123">
        <v>916</v>
      </c>
      <c r="K42" s="588">
        <v>968</v>
      </c>
      <c r="L42" s="588">
        <v>0</v>
      </c>
      <c r="M42" s="997">
        <v>0</v>
      </c>
      <c r="N42" s="588"/>
      <c r="O42" s="575"/>
      <c r="P42" s="588">
        <v>0</v>
      </c>
      <c r="Q42" s="588">
        <v>0</v>
      </c>
      <c r="R42" s="588">
        <v>0</v>
      </c>
    </row>
    <row r="43" spans="1:19" ht="18" customHeight="1" x14ac:dyDescent="0.2">
      <c r="A43" s="242">
        <v>15</v>
      </c>
      <c r="B43" s="569" t="s">
        <v>215</v>
      </c>
      <c r="C43" s="170">
        <f t="shared" si="7"/>
        <v>2347</v>
      </c>
      <c r="D43" s="588">
        <v>2347</v>
      </c>
      <c r="E43" s="588"/>
      <c r="F43" s="588"/>
      <c r="G43" s="588"/>
      <c r="H43" s="575"/>
      <c r="I43" s="588"/>
      <c r="J43" s="1123"/>
      <c r="K43" s="588"/>
      <c r="L43" s="588"/>
      <c r="M43" s="997"/>
      <c r="N43" s="588"/>
      <c r="O43" s="575"/>
      <c r="P43" s="588"/>
      <c r="Q43" s="588"/>
      <c r="R43" s="588"/>
    </row>
    <row r="44" spans="1:19" ht="18" customHeight="1" x14ac:dyDescent="0.25">
      <c r="A44" s="242">
        <v>16</v>
      </c>
      <c r="B44" s="324" t="s">
        <v>132</v>
      </c>
      <c r="C44" s="170">
        <f t="shared" si="7"/>
        <v>7297</v>
      </c>
      <c r="D44" s="588">
        <v>4571</v>
      </c>
      <c r="E44" s="588">
        <v>0</v>
      </c>
      <c r="F44" s="588">
        <v>0</v>
      </c>
      <c r="G44" s="588">
        <v>0</v>
      </c>
      <c r="H44" s="575"/>
      <c r="I44" s="588">
        <v>126</v>
      </c>
      <c r="J44" s="1124">
        <v>1362</v>
      </c>
      <c r="K44" s="588">
        <v>710</v>
      </c>
      <c r="L44" s="588">
        <v>243</v>
      </c>
      <c r="M44" s="997"/>
      <c r="N44" s="588">
        <v>120</v>
      </c>
      <c r="O44" s="575"/>
      <c r="P44" s="588">
        <v>21</v>
      </c>
      <c r="Q44" s="588">
        <v>119</v>
      </c>
      <c r="R44" s="588">
        <v>25</v>
      </c>
    </row>
    <row r="45" spans="1:19" ht="18" customHeight="1" x14ac:dyDescent="0.25">
      <c r="A45" s="242">
        <v>17</v>
      </c>
      <c r="B45" s="324" t="s">
        <v>133</v>
      </c>
      <c r="C45" s="170">
        <f t="shared" si="7"/>
        <v>20414</v>
      </c>
      <c r="D45" s="588">
        <v>14005</v>
      </c>
      <c r="E45" s="588">
        <v>276</v>
      </c>
      <c r="F45" s="588">
        <v>58</v>
      </c>
      <c r="G45" s="588">
        <v>19</v>
      </c>
      <c r="H45" s="575"/>
      <c r="I45" s="588">
        <v>2751</v>
      </c>
      <c r="J45" s="1122">
        <v>86</v>
      </c>
      <c r="K45" s="588">
        <v>364</v>
      </c>
      <c r="L45" s="588">
        <v>1749</v>
      </c>
      <c r="M45" s="997"/>
      <c r="N45" s="588">
        <v>201</v>
      </c>
      <c r="O45" s="588">
        <v>7</v>
      </c>
      <c r="P45" s="588">
        <v>248</v>
      </c>
      <c r="Q45" s="588">
        <v>384</v>
      </c>
      <c r="R45" s="588">
        <v>266</v>
      </c>
    </row>
    <row r="46" spans="1:19" s="287" customFormat="1" ht="18" customHeight="1" x14ac:dyDescent="0.2">
      <c r="A46" s="286">
        <v>18</v>
      </c>
      <c r="B46" s="487" t="s">
        <v>207</v>
      </c>
      <c r="C46" s="732"/>
      <c r="D46" s="581">
        <f>D47</f>
        <v>399.65111111111111</v>
      </c>
      <c r="E46" s="581">
        <f>E47</f>
        <v>177.31746031746033</v>
      </c>
      <c r="F46" s="581">
        <f>F47</f>
        <v>431.39555555555557</v>
      </c>
      <c r="G46" s="581">
        <f>G47</f>
        <v>260.81111111111113</v>
      </c>
      <c r="H46" s="581">
        <f>H47</f>
        <v>216.53703703703704</v>
      </c>
      <c r="I46" s="581">
        <f t="shared" ref="I46:N46" si="8">I48</f>
        <v>206.9047619047619</v>
      </c>
      <c r="J46" s="581">
        <f t="shared" si="8"/>
        <v>480.75</v>
      </c>
      <c r="K46" s="581">
        <f t="shared" si="8"/>
        <v>558.9666666666667</v>
      </c>
      <c r="L46" s="581">
        <f t="shared" si="8"/>
        <v>358.71717171717171</v>
      </c>
      <c r="M46" s="581">
        <f t="shared" si="8"/>
        <v>342.53086419753089</v>
      </c>
      <c r="N46" s="581">
        <f t="shared" si="8"/>
        <v>338.73333333333335</v>
      </c>
      <c r="O46" s="582">
        <f>O47+O48+O49</f>
        <v>0</v>
      </c>
      <c r="P46" s="581">
        <f>P49</f>
        <v>259.06666666666666</v>
      </c>
      <c r="Q46" s="581">
        <f>Q49</f>
        <v>390.57777777777778</v>
      </c>
      <c r="R46" s="581">
        <f>R49</f>
        <v>216.22222222222223</v>
      </c>
      <c r="S46" s="393"/>
    </row>
    <row r="47" spans="1:19" ht="18" customHeight="1" x14ac:dyDescent="0.2">
      <c r="A47" s="242"/>
      <c r="B47" s="324" t="s">
        <v>135</v>
      </c>
      <c r="C47" s="1335">
        <f>(C22*100)/(C6*182)</f>
        <v>176.53878285457233</v>
      </c>
      <c r="D47" s="959">
        <f>(D22*100)/(D6*90)</f>
        <v>399.65111111111111</v>
      </c>
      <c r="E47" s="959">
        <f>(E22*100)/(E6*90)</f>
        <v>177.31746031746033</v>
      </c>
      <c r="F47" s="959">
        <f>(F22*100)/(F6*90)</f>
        <v>431.39555555555557</v>
      </c>
      <c r="G47" s="959">
        <f>(G22*100)/(G6*90)</f>
        <v>260.81111111111113</v>
      </c>
      <c r="H47" s="959">
        <f>(H22*100)/(H6*90)</f>
        <v>216.53703703703704</v>
      </c>
      <c r="I47" s="583"/>
      <c r="J47" s="583"/>
      <c r="K47" s="583"/>
      <c r="L47" s="583"/>
      <c r="M47" s="575"/>
      <c r="N47" s="575"/>
      <c r="O47" s="583"/>
      <c r="P47" s="583"/>
      <c r="Q47" s="583"/>
      <c r="R47" s="786"/>
    </row>
    <row r="48" spans="1:19" ht="18" customHeight="1" x14ac:dyDescent="0.2">
      <c r="A48" s="242"/>
      <c r="B48" s="281" t="s">
        <v>202</v>
      </c>
      <c r="C48" s="1335">
        <f>(C23*100)/(C7*182)</f>
        <v>197.15506715506714</v>
      </c>
      <c r="D48" s="583"/>
      <c r="E48" s="583"/>
      <c r="F48" s="583"/>
      <c r="G48" s="584"/>
      <c r="H48" s="583"/>
      <c r="I48" s="959">
        <f t="shared" ref="I48:N48" si="9">(I23*100)/(I7*90)</f>
        <v>206.9047619047619</v>
      </c>
      <c r="J48" s="959">
        <f t="shared" si="9"/>
        <v>480.75</v>
      </c>
      <c r="K48" s="959">
        <f t="shared" si="9"/>
        <v>558.9666666666667</v>
      </c>
      <c r="L48" s="959">
        <f t="shared" si="9"/>
        <v>358.71717171717171</v>
      </c>
      <c r="M48" s="959">
        <f t="shared" si="9"/>
        <v>342.53086419753089</v>
      </c>
      <c r="N48" s="959">
        <f t="shared" si="9"/>
        <v>338.73333333333335</v>
      </c>
      <c r="O48" s="808"/>
      <c r="P48" s="808"/>
      <c r="Q48" s="808"/>
      <c r="R48" s="803"/>
    </row>
    <row r="49" spans="1:19" ht="18" customHeight="1" x14ac:dyDescent="0.2">
      <c r="A49" s="242"/>
      <c r="B49" s="324" t="s">
        <v>134</v>
      </c>
      <c r="C49" s="1335">
        <f>(C24*100)/(C8*182)</f>
        <v>148.23330515638207</v>
      </c>
      <c r="D49" s="583"/>
      <c r="E49" s="583"/>
      <c r="F49" s="583"/>
      <c r="G49" s="583"/>
      <c r="H49" s="583"/>
      <c r="I49" s="583"/>
      <c r="J49" s="808"/>
      <c r="K49" s="808"/>
      <c r="L49" s="808"/>
      <c r="M49" s="803"/>
      <c r="N49" s="803"/>
      <c r="O49" s="808"/>
      <c r="P49" s="959">
        <f>(P24*100)/(P8*90)</f>
        <v>259.06666666666666</v>
      </c>
      <c r="Q49" s="959">
        <f>(Q24*100)/(Q8*90)</f>
        <v>390.57777777777778</v>
      </c>
      <c r="R49" s="959">
        <f>(R24*100)/(R8*90)</f>
        <v>216.22222222222223</v>
      </c>
    </row>
    <row r="50" spans="1:19" s="287" customFormat="1" ht="18" customHeight="1" x14ac:dyDescent="0.2">
      <c r="A50" s="286">
        <v>19</v>
      </c>
      <c r="B50" s="288" t="s">
        <v>145</v>
      </c>
      <c r="C50" s="806"/>
      <c r="D50" s="581">
        <f>D51</f>
        <v>6.6250276283798719</v>
      </c>
      <c r="E50" s="581">
        <f>E51</f>
        <v>18.743288590604028</v>
      </c>
      <c r="F50" s="581">
        <f>F51</f>
        <v>14.688861985472155</v>
      </c>
      <c r="G50" s="581">
        <f>G51</f>
        <v>11.945547073791349</v>
      </c>
      <c r="H50" s="581">
        <f>H51</f>
        <v>26.757437070938217</v>
      </c>
      <c r="I50" s="581">
        <f t="shared" ref="I50:N50" si="10">I52</f>
        <v>5.8088235294117645</v>
      </c>
      <c r="J50" s="581">
        <f t="shared" si="10"/>
        <v>5.2932001223366294</v>
      </c>
      <c r="K50" s="581">
        <f t="shared" si="10"/>
        <v>4.4393752206141901</v>
      </c>
      <c r="L50" s="581">
        <f t="shared" si="10"/>
        <v>6.6841709015622062</v>
      </c>
      <c r="M50" s="581">
        <f t="shared" si="10"/>
        <v>5.1408189735037988</v>
      </c>
      <c r="N50" s="581">
        <f t="shared" si="10"/>
        <v>6.5645994832041348</v>
      </c>
      <c r="O50" s="582">
        <f>O51+O52+O53</f>
        <v>0</v>
      </c>
      <c r="P50" s="581">
        <f>P53</f>
        <v>6.247588424437299</v>
      </c>
      <c r="Q50" s="581">
        <f>Q53</f>
        <v>5.2971669680530438</v>
      </c>
      <c r="R50" s="581">
        <f>R53</f>
        <v>6.1647307286166839</v>
      </c>
      <c r="S50" s="393"/>
    </row>
    <row r="51" spans="1:19" ht="18" customHeight="1" x14ac:dyDescent="0.2">
      <c r="A51" s="270"/>
      <c r="B51" s="324" t="s">
        <v>135</v>
      </c>
      <c r="C51" s="807">
        <f t="shared" ref="C51:H51" si="11">C22/C17</f>
        <v>8.2131069122219564</v>
      </c>
      <c r="D51" s="585">
        <f t="shared" si="11"/>
        <v>6.6250276283798719</v>
      </c>
      <c r="E51" s="585">
        <f>E22/E17</f>
        <v>18.743288590604028</v>
      </c>
      <c r="F51" s="585">
        <f t="shared" si="11"/>
        <v>14.688861985472155</v>
      </c>
      <c r="G51" s="585">
        <f t="shared" si="11"/>
        <v>11.945547073791349</v>
      </c>
      <c r="H51" s="585">
        <f t="shared" si="11"/>
        <v>26.757437070938217</v>
      </c>
      <c r="I51" s="583"/>
      <c r="J51" s="583"/>
      <c r="K51" s="583"/>
      <c r="L51" s="583"/>
      <c r="M51" s="575"/>
      <c r="N51" s="575"/>
      <c r="O51" s="583"/>
      <c r="P51" s="585"/>
      <c r="Q51" s="585"/>
      <c r="R51" s="791"/>
    </row>
    <row r="52" spans="1:19" ht="18" customHeight="1" x14ac:dyDescent="0.2">
      <c r="A52" s="270"/>
      <c r="B52" s="281" t="s">
        <v>202</v>
      </c>
      <c r="C52" s="807">
        <f>C23/C18</f>
        <v>5.3207018700057667</v>
      </c>
      <c r="D52" s="583"/>
      <c r="E52" s="583"/>
      <c r="F52" s="583"/>
      <c r="G52" s="583"/>
      <c r="H52" s="583"/>
      <c r="I52" s="585">
        <f t="shared" ref="I52:N52" si="12">I23/I18</f>
        <v>5.8088235294117645</v>
      </c>
      <c r="J52" s="585">
        <f t="shared" si="12"/>
        <v>5.2932001223366294</v>
      </c>
      <c r="K52" s="585">
        <f t="shared" si="12"/>
        <v>4.4393752206141901</v>
      </c>
      <c r="L52" s="585">
        <f t="shared" si="12"/>
        <v>6.6841709015622062</v>
      </c>
      <c r="M52" s="585">
        <f t="shared" si="12"/>
        <v>5.1408189735037988</v>
      </c>
      <c r="N52" s="585">
        <f t="shared" si="12"/>
        <v>6.5645994832041348</v>
      </c>
      <c r="O52" s="583"/>
      <c r="P52" s="585"/>
      <c r="Q52" s="585"/>
      <c r="R52" s="791"/>
    </row>
    <row r="53" spans="1:19" ht="18" customHeight="1" x14ac:dyDescent="0.2">
      <c r="A53" s="273"/>
      <c r="B53" s="326" t="s">
        <v>134</v>
      </c>
      <c r="C53" s="809">
        <f>C24/C19</f>
        <v>5.7204371228184634</v>
      </c>
      <c r="D53" s="586"/>
      <c r="E53" s="586"/>
      <c r="F53" s="586"/>
      <c r="G53" s="586"/>
      <c r="H53" s="586"/>
      <c r="I53" s="586"/>
      <c r="J53" s="586"/>
      <c r="K53" s="586"/>
      <c r="L53" s="586"/>
      <c r="M53" s="579"/>
      <c r="N53" s="579"/>
      <c r="O53" s="586"/>
      <c r="P53" s="587">
        <f>P24/P19</f>
        <v>6.247588424437299</v>
      </c>
      <c r="Q53" s="587">
        <f>Q24/Q19</f>
        <v>5.2971669680530438</v>
      </c>
      <c r="R53" s="792">
        <f>R24/R19</f>
        <v>6.1647307286166839</v>
      </c>
    </row>
    <row r="54" spans="1:19" ht="21.95" customHeight="1" x14ac:dyDescent="0.2">
      <c r="B54" s="23"/>
    </row>
    <row r="55" spans="1:19" ht="15.75" x14ac:dyDescent="0.25">
      <c r="B55" s="16"/>
      <c r="D55" s="491"/>
      <c r="E55" s="474"/>
    </row>
    <row r="56" spans="1:19" x14ac:dyDescent="0.2">
      <c r="D56" s="492"/>
    </row>
    <row r="57" spans="1:19" x14ac:dyDescent="0.2">
      <c r="D57" s="493"/>
    </row>
    <row r="58" spans="1:19" x14ac:dyDescent="0.2">
      <c r="D58" s="493"/>
      <c r="E58" s="206"/>
      <c r="F58" s="206"/>
    </row>
    <row r="59" spans="1:19" x14ac:dyDescent="0.2">
      <c r="E59" s="206"/>
      <c r="F59" s="206"/>
    </row>
    <row r="60" spans="1:19" x14ac:dyDescent="0.2">
      <c r="E60" s="206"/>
      <c r="F60" s="206"/>
    </row>
    <row r="61" spans="1:19" x14ac:dyDescent="0.2">
      <c r="E61" s="206"/>
      <c r="F61" s="206"/>
    </row>
    <row r="63" spans="1:19" ht="15.75" x14ac:dyDescent="0.25">
      <c r="B63" s="275"/>
      <c r="C63" s="276"/>
    </row>
    <row r="64" spans="1:19" x14ac:dyDescent="0.2">
      <c r="C64" s="277"/>
    </row>
    <row r="65" spans="2:4" x14ac:dyDescent="0.2">
      <c r="C65" s="2158"/>
      <c r="D65" s="2158"/>
    </row>
    <row r="66" spans="2:4" ht="15.75" x14ac:dyDescent="0.25">
      <c r="B66" s="275"/>
      <c r="C66" s="276"/>
    </row>
    <row r="67" spans="2:4" x14ac:dyDescent="0.2">
      <c r="C67" s="278"/>
    </row>
  </sheetData>
  <mergeCells count="2">
    <mergeCell ref="A2:R2"/>
    <mergeCell ref="C65:D65"/>
  </mergeCells>
  <phoneticPr fontId="20" type="noConversion"/>
  <pageMargins left="0.2" right="0.2" top="0.53" bottom="0.8" header="0.4" footer="0.38"/>
  <pageSetup paperSize="9" orientation="landscape" r:id="rId1"/>
  <headerFooter alignWithMargins="0">
    <oddFooter>&amp;C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69"/>
  <sheetViews>
    <sheetView topLeftCell="A7" zoomScale="120" zoomScaleNormal="120" zoomScaleSheetLayoutView="100" workbookViewId="0">
      <selection activeCell="C10" sqref="C10"/>
    </sheetView>
  </sheetViews>
  <sheetFormatPr defaultRowHeight="15" x14ac:dyDescent="0.2"/>
  <cols>
    <col min="1" max="1" width="2.5" style="2060" customWidth="1"/>
    <col min="2" max="2" width="19.125" customWidth="1"/>
    <col min="3" max="3" width="8.25" customWidth="1"/>
    <col min="4" max="4" width="7.5" style="39" customWidth="1"/>
    <col min="5" max="5" width="6.75" style="39" customWidth="1"/>
    <col min="6" max="6" width="6.625" style="39" customWidth="1"/>
    <col min="7" max="7" width="6.75" style="39" customWidth="1"/>
    <col min="8" max="8" width="6.5" style="39" customWidth="1"/>
    <col min="9" max="9" width="6.625" style="39" customWidth="1"/>
    <col min="10" max="10" width="7.125" style="1300" customWidth="1"/>
    <col min="11" max="11" width="7.375" style="1300" customWidth="1"/>
    <col min="12" max="12" width="7.625" style="1247" customWidth="1"/>
    <col min="13" max="13" width="7.5" style="1300" customWidth="1"/>
    <col min="14" max="14" width="6.625" style="1300" customWidth="1"/>
    <col min="15" max="15" width="7.375" style="1300" customWidth="1"/>
    <col min="16" max="16" width="6.625" style="1300" customWidth="1"/>
    <col min="17" max="17" width="7" style="1300" customWidth="1"/>
    <col min="18" max="18" width="6.625" style="1300" customWidth="1"/>
    <col min="19" max="19" width="11.125" style="18" customWidth="1"/>
    <col min="20" max="20" width="0" hidden="1" customWidth="1"/>
    <col min="21" max="21" width="17.375" bestFit="1" customWidth="1"/>
    <col min="22" max="22" width="31.125" customWidth="1"/>
  </cols>
  <sheetData>
    <row r="1" spans="1:25" x14ac:dyDescent="0.2">
      <c r="B1" s="589"/>
    </row>
    <row r="2" spans="1:25" ht="41.25" customHeight="1" x14ac:dyDescent="0.2">
      <c r="A2" s="2171" t="s">
        <v>891</v>
      </c>
      <c r="B2" s="2171"/>
      <c r="C2" s="2171"/>
      <c r="D2" s="2171"/>
      <c r="E2" s="2171"/>
      <c r="F2" s="2171"/>
      <c r="G2" s="2171"/>
      <c r="H2" s="2171"/>
      <c r="I2" s="2171"/>
      <c r="J2" s="2171"/>
      <c r="K2" s="2171"/>
      <c r="L2" s="2171"/>
      <c r="M2" s="2171"/>
      <c r="N2" s="2171"/>
      <c r="O2" s="2171"/>
      <c r="P2" s="2171"/>
      <c r="Q2" s="2171"/>
      <c r="R2" s="2171"/>
    </row>
    <row r="3" spans="1:25" s="39" customFormat="1" ht="15.75" customHeight="1" x14ac:dyDescent="0.2">
      <c r="A3" s="2175" t="s">
        <v>14</v>
      </c>
      <c r="B3" s="2173" t="s">
        <v>108</v>
      </c>
      <c r="C3" s="2185" t="s">
        <v>109</v>
      </c>
      <c r="D3" s="2180" t="s">
        <v>205</v>
      </c>
      <c r="E3" s="2180" t="s">
        <v>808</v>
      </c>
      <c r="F3" s="2182" t="s">
        <v>716</v>
      </c>
      <c r="G3" s="2182" t="s">
        <v>653</v>
      </c>
      <c r="H3" s="2180" t="s">
        <v>654</v>
      </c>
      <c r="I3" s="2178" t="s">
        <v>450</v>
      </c>
      <c r="J3" s="2178" t="s">
        <v>144</v>
      </c>
      <c r="K3" s="2180" t="s">
        <v>137</v>
      </c>
      <c r="L3" s="2180" t="s">
        <v>138</v>
      </c>
      <c r="M3" s="2177" t="s">
        <v>139</v>
      </c>
      <c r="N3" s="2177"/>
      <c r="O3" s="2177" t="s">
        <v>140</v>
      </c>
      <c r="P3" s="2177"/>
      <c r="Q3" s="2184" t="s">
        <v>1</v>
      </c>
      <c r="R3" s="2184"/>
      <c r="S3" s="1300"/>
    </row>
    <row r="4" spans="1:25" s="858" customFormat="1" ht="45.75" customHeight="1" x14ac:dyDescent="0.2">
      <c r="A4" s="2176"/>
      <c r="B4" s="2174"/>
      <c r="C4" s="2186"/>
      <c r="D4" s="2181"/>
      <c r="E4" s="2181"/>
      <c r="F4" s="2183"/>
      <c r="G4" s="2183"/>
      <c r="H4" s="2181"/>
      <c r="I4" s="2179"/>
      <c r="J4" s="2179"/>
      <c r="K4" s="2181"/>
      <c r="L4" s="2181"/>
      <c r="M4" s="1914" t="s">
        <v>779</v>
      </c>
      <c r="N4" s="1914" t="s">
        <v>113</v>
      </c>
      <c r="O4" s="1914" t="s">
        <v>780</v>
      </c>
      <c r="P4" s="1914" t="s">
        <v>114</v>
      </c>
      <c r="Q4" s="1118" t="s">
        <v>136</v>
      </c>
      <c r="R4" s="1118" t="s">
        <v>115</v>
      </c>
      <c r="S4" s="1312"/>
    </row>
    <row r="5" spans="1:25" ht="18" customHeight="1" x14ac:dyDescent="0.25">
      <c r="A5" s="2061">
        <v>1</v>
      </c>
      <c r="B5" s="1159" t="s">
        <v>739</v>
      </c>
      <c r="C5" s="1154">
        <f t="shared" ref="C5:C10" si="0">SUM(D5:R5)</f>
        <v>3125</v>
      </c>
      <c r="D5" s="1155">
        <f t="shared" ref="D5:L5" si="1">SUM(D6:D9)</f>
        <v>780</v>
      </c>
      <c r="E5" s="1155">
        <f t="shared" si="1"/>
        <v>100</v>
      </c>
      <c r="F5" s="1155">
        <f t="shared" si="1"/>
        <v>170</v>
      </c>
      <c r="G5" s="1155">
        <f t="shared" si="1"/>
        <v>100</v>
      </c>
      <c r="H5" s="1155">
        <f t="shared" si="1"/>
        <v>100</v>
      </c>
      <c r="I5" s="1155">
        <f t="shared" si="1"/>
        <v>75</v>
      </c>
      <c r="J5" s="1155">
        <f t="shared" si="1"/>
        <v>95</v>
      </c>
      <c r="K5" s="1155">
        <f t="shared" si="1"/>
        <v>430</v>
      </c>
      <c r="L5" s="1909">
        <f t="shared" si="1"/>
        <v>290</v>
      </c>
      <c r="M5" s="2172">
        <f>SUM(M6:N9)</f>
        <v>395</v>
      </c>
      <c r="N5" s="2172"/>
      <c r="O5" s="2172">
        <f>SUM(O6:P9)</f>
        <v>420</v>
      </c>
      <c r="P5" s="2172"/>
      <c r="Q5" s="2172">
        <f>SUM(Q6:R9)</f>
        <v>170</v>
      </c>
      <c r="R5" s="2172"/>
      <c r="T5" s="322" t="s">
        <v>442</v>
      </c>
      <c r="U5" s="322" t="s">
        <v>849</v>
      </c>
      <c r="V5" s="1917" t="s">
        <v>116</v>
      </c>
      <c r="W5" s="1918"/>
      <c r="X5" s="1919">
        <f>X6+X7+X8+X9</f>
        <v>3125</v>
      </c>
      <c r="Y5" s="1920">
        <f>Y6+Y7+Y8+Y9</f>
        <v>3125</v>
      </c>
    </row>
    <row r="6" spans="1:25" s="1273" customFormat="1" ht="18" customHeight="1" x14ac:dyDescent="0.2">
      <c r="A6" s="2062"/>
      <c r="B6" s="1622" t="s">
        <v>117</v>
      </c>
      <c r="C6" s="1700">
        <f t="shared" si="0"/>
        <v>1250</v>
      </c>
      <c r="D6" s="1123">
        <v>780</v>
      </c>
      <c r="E6" s="1925">
        <v>100</v>
      </c>
      <c r="F6" s="1123">
        <v>170</v>
      </c>
      <c r="G6" s="1123">
        <v>100</v>
      </c>
      <c r="H6" s="1123">
        <v>100</v>
      </c>
      <c r="I6" s="1123"/>
      <c r="J6" s="1123"/>
      <c r="K6" s="1123"/>
      <c r="L6" s="1123"/>
      <c r="M6" s="1123"/>
      <c r="N6" s="1123"/>
      <c r="O6" s="1123"/>
      <c r="P6" s="1123"/>
      <c r="Q6" s="1123"/>
      <c r="R6" s="1123"/>
      <c r="S6" s="1237"/>
      <c r="V6" s="1934" t="s">
        <v>647</v>
      </c>
      <c r="W6" s="1938"/>
      <c r="X6" s="1936">
        <v>1250</v>
      </c>
      <c r="Y6" s="1937">
        <f>X6</f>
        <v>1250</v>
      </c>
    </row>
    <row r="7" spans="1:25" s="596" customFormat="1" ht="18" customHeight="1" x14ac:dyDescent="0.2">
      <c r="A7" s="2062"/>
      <c r="B7" s="1622" t="s">
        <v>826</v>
      </c>
      <c r="C7" s="1700">
        <f t="shared" si="0"/>
        <v>1030</v>
      </c>
      <c r="D7" s="1123"/>
      <c r="E7" s="1925"/>
      <c r="F7" s="1926"/>
      <c r="G7" s="1123"/>
      <c r="H7" s="1123"/>
      <c r="I7" s="1123"/>
      <c r="J7" s="1123">
        <v>60</v>
      </c>
      <c r="K7" s="1123">
        <v>300</v>
      </c>
      <c r="L7" s="1123">
        <v>200</v>
      </c>
      <c r="M7" s="1123">
        <v>200</v>
      </c>
      <c r="N7" s="1123"/>
      <c r="O7" s="1123">
        <v>200</v>
      </c>
      <c r="P7" s="1123"/>
      <c r="Q7" s="1123">
        <v>70</v>
      </c>
      <c r="R7" s="1123"/>
      <c r="S7" s="1240"/>
      <c r="V7" s="1934" t="s">
        <v>826</v>
      </c>
      <c r="W7" s="1938"/>
      <c r="X7" s="1936">
        <v>1030</v>
      </c>
      <c r="Y7" s="1937">
        <f t="shared" ref="Y7:Y9" si="2">X7</f>
        <v>1030</v>
      </c>
    </row>
    <row r="8" spans="1:25" s="1273" customFormat="1" ht="18" customHeight="1" x14ac:dyDescent="0.2">
      <c r="A8" s="2062"/>
      <c r="B8" s="1701" t="s">
        <v>655</v>
      </c>
      <c r="C8" s="1700">
        <f>SUM(D8:R8)</f>
        <v>190</v>
      </c>
      <c r="D8" s="1123"/>
      <c r="E8" s="1925"/>
      <c r="F8" s="1927"/>
      <c r="G8" s="1123"/>
      <c r="H8" s="1123"/>
      <c r="I8" s="1123"/>
      <c r="J8" s="1123"/>
      <c r="K8" s="1123"/>
      <c r="L8" s="1123"/>
      <c r="M8" s="1123"/>
      <c r="N8" s="1123">
        <v>70</v>
      </c>
      <c r="O8" s="1123"/>
      <c r="P8" s="1123">
        <v>80</v>
      </c>
      <c r="Q8" s="1123"/>
      <c r="R8" s="1123">
        <v>40</v>
      </c>
      <c r="S8" s="1237"/>
      <c r="V8" s="1934" t="s">
        <v>897</v>
      </c>
      <c r="W8" s="1935"/>
      <c r="X8" s="1936">
        <v>190</v>
      </c>
      <c r="Y8" s="1937">
        <f t="shared" si="2"/>
        <v>190</v>
      </c>
    </row>
    <row r="9" spans="1:25" s="161" customFormat="1" ht="18" customHeight="1" x14ac:dyDescent="0.2">
      <c r="A9" s="2063"/>
      <c r="B9" s="1160" t="s">
        <v>119</v>
      </c>
      <c r="C9" s="1156">
        <f t="shared" si="0"/>
        <v>655</v>
      </c>
      <c r="D9" s="297"/>
      <c r="E9" s="352"/>
      <c r="F9" s="297"/>
      <c r="G9" s="354"/>
      <c r="H9" s="354"/>
      <c r="I9" s="1123">
        <v>75</v>
      </c>
      <c r="J9" s="1123">
        <v>35</v>
      </c>
      <c r="K9" s="1123">
        <v>130</v>
      </c>
      <c r="L9" s="1123">
        <v>90</v>
      </c>
      <c r="M9" s="1123">
        <v>125</v>
      </c>
      <c r="N9" s="297"/>
      <c r="O9" s="1123">
        <v>140</v>
      </c>
      <c r="P9" s="354"/>
      <c r="Q9" s="1123">
        <v>60</v>
      </c>
      <c r="R9" s="354"/>
      <c r="S9" s="1924"/>
      <c r="V9" s="1921" t="s">
        <v>649</v>
      </c>
      <c r="W9" s="1923"/>
      <c r="X9" s="297">
        <v>655</v>
      </c>
      <c r="Y9" s="1922">
        <f t="shared" si="2"/>
        <v>655</v>
      </c>
    </row>
    <row r="10" spans="1:25" ht="18" customHeight="1" x14ac:dyDescent="0.2">
      <c r="A10" s="2059">
        <v>2</v>
      </c>
      <c r="B10" s="1328" t="s">
        <v>738</v>
      </c>
      <c r="C10" s="1751">
        <f t="shared" si="0"/>
        <v>321335</v>
      </c>
      <c r="D10" s="298">
        <f t="shared" ref="D10:L10" si="3">SUM(D11:D14)</f>
        <v>51619</v>
      </c>
      <c r="E10" s="298">
        <f t="shared" si="3"/>
        <v>1075</v>
      </c>
      <c r="F10" s="298">
        <f t="shared" si="3"/>
        <v>1824</v>
      </c>
      <c r="G10" s="298">
        <f t="shared" si="3"/>
        <v>1564</v>
      </c>
      <c r="H10" s="298">
        <f t="shared" si="3"/>
        <v>599</v>
      </c>
      <c r="I10" s="1326">
        <f t="shared" si="3"/>
        <v>19861</v>
      </c>
      <c r="J10" s="1744">
        <f t="shared" si="3"/>
        <v>13233</v>
      </c>
      <c r="K10" s="298">
        <f t="shared" si="3"/>
        <v>69146</v>
      </c>
      <c r="L10" s="1116">
        <f t="shared" si="3"/>
        <v>48073</v>
      </c>
      <c r="M10" s="2159">
        <f>M12+N13+M14+M13+M11+N11+N12+N14</f>
        <v>52162</v>
      </c>
      <c r="N10" s="2159"/>
      <c r="O10" s="2159">
        <f>O12+P13+O14+O13+O11+P11+P12+P14</f>
        <v>46597</v>
      </c>
      <c r="P10" s="2159"/>
      <c r="Q10" s="2159">
        <f>Q12+R13+Q14+Q13+Q11+R11+R12+R14</f>
        <v>15582</v>
      </c>
      <c r="R10" s="2159"/>
    </row>
    <row r="11" spans="1:25" s="39" customFormat="1" ht="18" customHeight="1" x14ac:dyDescent="0.2">
      <c r="A11" s="2059"/>
      <c r="B11" s="1162" t="s">
        <v>727</v>
      </c>
      <c r="C11" s="575">
        <f>SUM(D11:R11)</f>
        <v>56681</v>
      </c>
      <c r="D11" s="1745">
        <v>51619</v>
      </c>
      <c r="E11" s="588">
        <v>1075</v>
      </c>
      <c r="F11" s="1126">
        <v>1824</v>
      </c>
      <c r="G11" s="588">
        <v>1564</v>
      </c>
      <c r="H11" s="588">
        <v>599</v>
      </c>
      <c r="I11" s="575"/>
      <c r="J11" s="575"/>
      <c r="K11" s="575"/>
      <c r="L11" s="588"/>
      <c r="M11" s="575"/>
      <c r="N11" s="575"/>
      <c r="O11" s="575"/>
      <c r="P11" s="575"/>
      <c r="Q11" s="575"/>
      <c r="R11" s="576"/>
      <c r="S11" s="1398"/>
    </row>
    <row r="12" spans="1:25" s="39" customFormat="1" ht="18" customHeight="1" x14ac:dyDescent="0.2">
      <c r="A12" s="2059"/>
      <c r="B12" s="1163" t="s">
        <v>827</v>
      </c>
      <c r="C12" s="575">
        <f t="shared" ref="C12:C34" si="4">SUM(D12:R12)</f>
        <v>118493</v>
      </c>
      <c r="D12" s="575"/>
      <c r="E12" s="575"/>
      <c r="F12" s="575"/>
      <c r="G12" s="575"/>
      <c r="H12" s="575"/>
      <c r="I12" s="803"/>
      <c r="J12" s="588">
        <v>6212</v>
      </c>
      <c r="K12" s="1126">
        <v>33322</v>
      </c>
      <c r="L12" s="1123">
        <v>24653</v>
      </c>
      <c r="M12" s="1126">
        <v>24451</v>
      </c>
      <c r="N12" s="575"/>
      <c r="O12" s="1126">
        <v>23468</v>
      </c>
      <c r="P12" s="575"/>
      <c r="Q12" s="1126">
        <v>6387</v>
      </c>
      <c r="R12" s="576"/>
      <c r="S12" s="1300"/>
    </row>
    <row r="13" spans="1:25" s="39" customFormat="1" ht="18" customHeight="1" x14ac:dyDescent="0.25">
      <c r="A13" s="2059"/>
      <c r="B13" s="1162" t="s">
        <v>134</v>
      </c>
      <c r="C13" s="575">
        <f t="shared" si="4"/>
        <v>13108</v>
      </c>
      <c r="D13" s="575"/>
      <c r="E13" s="575"/>
      <c r="F13" s="575"/>
      <c r="G13" s="575"/>
      <c r="H13" s="575"/>
      <c r="I13" s="803"/>
      <c r="J13" s="588"/>
      <c r="K13" s="588"/>
      <c r="L13" s="803"/>
      <c r="M13" s="575"/>
      <c r="N13" s="1126">
        <v>4670</v>
      </c>
      <c r="O13" s="575"/>
      <c r="P13" s="1126">
        <v>5489</v>
      </c>
      <c r="Q13" s="575"/>
      <c r="R13" s="1126">
        <v>2949</v>
      </c>
      <c r="S13" s="1300"/>
      <c r="U13" s="16"/>
      <c r="W13" s="1303"/>
    </row>
    <row r="14" spans="1:25" s="39" customFormat="1" ht="18" customHeight="1" x14ac:dyDescent="0.2">
      <c r="A14" s="2059"/>
      <c r="B14" s="1163" t="s">
        <v>125</v>
      </c>
      <c r="C14" s="575">
        <f t="shared" si="4"/>
        <v>133053</v>
      </c>
      <c r="D14" s="575"/>
      <c r="E14" s="575"/>
      <c r="F14" s="575"/>
      <c r="G14" s="575"/>
      <c r="H14" s="575"/>
      <c r="I14" s="1126">
        <v>19861</v>
      </c>
      <c r="J14" s="588">
        <v>7021</v>
      </c>
      <c r="K14" s="1121">
        <v>35824</v>
      </c>
      <c r="L14" s="1126">
        <v>23420</v>
      </c>
      <c r="M14" s="1831">
        <v>23041</v>
      </c>
      <c r="N14" s="575"/>
      <c r="O14" s="1126">
        <v>17640</v>
      </c>
      <c r="P14" s="575"/>
      <c r="Q14" s="1126">
        <v>6246</v>
      </c>
      <c r="R14" s="575"/>
      <c r="S14" s="1300"/>
    </row>
    <row r="15" spans="1:25" ht="18" customHeight="1" x14ac:dyDescent="0.2">
      <c r="A15" s="2059">
        <v>3</v>
      </c>
      <c r="B15" s="1161" t="s">
        <v>143</v>
      </c>
      <c r="C15" s="282">
        <f t="shared" si="4"/>
        <v>34432</v>
      </c>
      <c r="D15" s="577">
        <f t="shared" ref="D15:L15" si="5">SUM(D16:D19)</f>
        <v>11996</v>
      </c>
      <c r="E15" s="577">
        <f t="shared" si="5"/>
        <v>371</v>
      </c>
      <c r="F15" s="577">
        <f t="shared" si="5"/>
        <v>991</v>
      </c>
      <c r="G15" s="577">
        <f t="shared" si="5"/>
        <v>358</v>
      </c>
      <c r="H15" s="577">
        <f t="shared" si="5"/>
        <v>143</v>
      </c>
      <c r="I15" s="577">
        <f t="shared" si="5"/>
        <v>0</v>
      </c>
      <c r="J15" s="577">
        <f t="shared" si="5"/>
        <v>953</v>
      </c>
      <c r="K15" s="577">
        <f t="shared" si="5"/>
        <v>6122</v>
      </c>
      <c r="L15" s="591">
        <f t="shared" si="5"/>
        <v>5186</v>
      </c>
      <c r="M15" s="2160">
        <f>SUM(M16:N19)</f>
        <v>2962</v>
      </c>
      <c r="N15" s="2160"/>
      <c r="O15" s="2160">
        <f>SUM(O16:P19)</f>
        <v>3467</v>
      </c>
      <c r="P15" s="2160"/>
      <c r="Q15" s="2160">
        <f>SUM(Q16:R19)</f>
        <v>1883</v>
      </c>
      <c r="R15" s="2160"/>
      <c r="V15" s="1702"/>
    </row>
    <row r="16" spans="1:25" s="39" customFormat="1" ht="18" customHeight="1" x14ac:dyDescent="0.2">
      <c r="A16" s="2059"/>
      <c r="B16" s="1162" t="s">
        <v>727</v>
      </c>
      <c r="C16" s="352">
        <f t="shared" si="4"/>
        <v>13859</v>
      </c>
      <c r="D16" s="588">
        <v>11996</v>
      </c>
      <c r="E16" s="588">
        <v>371</v>
      </c>
      <c r="F16" s="588">
        <v>991</v>
      </c>
      <c r="G16" s="588">
        <v>358</v>
      </c>
      <c r="H16" s="588">
        <v>143</v>
      </c>
      <c r="I16" s="575"/>
      <c r="J16" s="575"/>
      <c r="K16" s="575"/>
      <c r="L16" s="803"/>
      <c r="M16" s="575"/>
      <c r="N16" s="575"/>
      <c r="O16" s="575"/>
      <c r="P16" s="575"/>
      <c r="Q16" s="575"/>
      <c r="R16" s="576"/>
      <c r="S16" s="1300"/>
    </row>
    <row r="17" spans="1:20" s="39" customFormat="1" ht="18" customHeight="1" x14ac:dyDescent="0.2">
      <c r="A17" s="2059"/>
      <c r="B17" s="1163" t="s">
        <v>827</v>
      </c>
      <c r="C17" s="352">
        <f t="shared" si="4"/>
        <v>18078</v>
      </c>
      <c r="D17" s="575"/>
      <c r="E17" s="575"/>
      <c r="F17" s="575"/>
      <c r="G17" s="575"/>
      <c r="H17" s="1157"/>
      <c r="I17" s="575"/>
      <c r="J17" s="588">
        <v>953</v>
      </c>
      <c r="K17" s="588">
        <v>5623</v>
      </c>
      <c r="L17" s="588">
        <v>5186</v>
      </c>
      <c r="M17" s="588">
        <v>2292</v>
      </c>
      <c r="N17" s="575"/>
      <c r="O17" s="588">
        <v>2604</v>
      </c>
      <c r="P17" s="575"/>
      <c r="Q17" s="588">
        <v>1420</v>
      </c>
      <c r="R17" s="576"/>
      <c r="S17" s="1300"/>
    </row>
    <row r="18" spans="1:20" s="39" customFormat="1" ht="18" customHeight="1" x14ac:dyDescent="0.2">
      <c r="A18" s="2059"/>
      <c r="B18" s="1162" t="s">
        <v>134</v>
      </c>
      <c r="C18" s="352">
        <f t="shared" si="4"/>
        <v>1986</v>
      </c>
      <c r="D18" s="575"/>
      <c r="E18" s="575"/>
      <c r="F18" s="575"/>
      <c r="G18" s="575"/>
      <c r="H18" s="575"/>
      <c r="I18" s="575"/>
      <c r="J18" s="803"/>
      <c r="K18" s="803"/>
      <c r="L18" s="803"/>
      <c r="M18" s="575"/>
      <c r="N18" s="588">
        <v>666</v>
      </c>
      <c r="O18" s="575"/>
      <c r="P18" s="588">
        <v>857</v>
      </c>
      <c r="Q18" s="575"/>
      <c r="R18" s="588">
        <v>463</v>
      </c>
      <c r="S18" s="1494"/>
    </row>
    <row r="19" spans="1:20" s="39" customFormat="1" ht="18" customHeight="1" x14ac:dyDescent="0.2">
      <c r="A19" s="2059"/>
      <c r="B19" s="1163" t="s">
        <v>125</v>
      </c>
      <c r="C19" s="352">
        <f t="shared" si="4"/>
        <v>509</v>
      </c>
      <c r="D19" s="575"/>
      <c r="E19" s="575"/>
      <c r="F19" s="575"/>
      <c r="G19" s="575"/>
      <c r="H19" s="575"/>
      <c r="I19" s="575">
        <v>0</v>
      </c>
      <c r="J19" s="803">
        <v>0</v>
      </c>
      <c r="K19" s="588">
        <v>499</v>
      </c>
      <c r="L19" s="803">
        <v>0</v>
      </c>
      <c r="M19" s="1832">
        <v>4</v>
      </c>
      <c r="N19" s="575"/>
      <c r="O19" s="588">
        <v>6</v>
      </c>
      <c r="P19" s="575"/>
      <c r="Q19" s="575">
        <v>0</v>
      </c>
      <c r="R19" s="575"/>
      <c r="S19" s="1398"/>
    </row>
    <row r="20" spans="1:20" ht="18" customHeight="1" x14ac:dyDescent="0.2">
      <c r="A20" s="2059">
        <v>4</v>
      </c>
      <c r="B20" s="1165" t="s">
        <v>123</v>
      </c>
      <c r="C20" s="1327">
        <f t="shared" si="4"/>
        <v>198034</v>
      </c>
      <c r="D20" s="577">
        <f t="shared" ref="D20:L20" si="6">SUM(D21:D23)</f>
        <v>68678</v>
      </c>
      <c r="E20" s="577">
        <f t="shared" si="6"/>
        <v>4534</v>
      </c>
      <c r="F20" s="298">
        <f t="shared" si="6"/>
        <v>13991</v>
      </c>
      <c r="G20" s="577">
        <f t="shared" si="6"/>
        <v>3308</v>
      </c>
      <c r="H20" s="298">
        <f t="shared" si="6"/>
        <v>4392</v>
      </c>
      <c r="I20" s="577">
        <f t="shared" si="6"/>
        <v>0</v>
      </c>
      <c r="J20" s="577">
        <f t="shared" si="6"/>
        <v>4782</v>
      </c>
      <c r="K20" s="298">
        <f t="shared" si="6"/>
        <v>33330</v>
      </c>
      <c r="L20" s="591">
        <f t="shared" si="6"/>
        <v>20465</v>
      </c>
      <c r="M20" s="2160">
        <f>SUM(M21:N23)</f>
        <v>17590</v>
      </c>
      <c r="N20" s="2160"/>
      <c r="O20" s="2160">
        <f>SUM(O21:P23)</f>
        <v>16991</v>
      </c>
      <c r="P20" s="2160"/>
      <c r="Q20" s="2160">
        <f>SUM(Q21:R23)</f>
        <v>9973</v>
      </c>
      <c r="R20" s="2160"/>
    </row>
    <row r="21" spans="1:20" s="39" customFormat="1" ht="18" customHeight="1" x14ac:dyDescent="0.2">
      <c r="A21" s="2059"/>
      <c r="B21" s="1162" t="s">
        <v>727</v>
      </c>
      <c r="C21" s="352">
        <f t="shared" si="4"/>
        <v>94903</v>
      </c>
      <c r="D21" s="588">
        <v>68678</v>
      </c>
      <c r="E21" s="1126">
        <v>4534</v>
      </c>
      <c r="F21" s="1126">
        <v>13991</v>
      </c>
      <c r="G21" s="588">
        <v>3308</v>
      </c>
      <c r="H21" s="1126">
        <v>4392</v>
      </c>
      <c r="I21" s="575"/>
      <c r="J21" s="575"/>
      <c r="K21" s="575"/>
      <c r="L21" s="803"/>
      <c r="M21" s="575"/>
      <c r="N21" s="575"/>
      <c r="O21" s="575"/>
      <c r="P21" s="575"/>
      <c r="Q21" s="575"/>
      <c r="R21" s="575"/>
      <c r="S21" s="1300"/>
    </row>
    <row r="22" spans="1:20" s="39" customFormat="1" ht="18" customHeight="1" x14ac:dyDescent="0.2">
      <c r="A22" s="2059"/>
      <c r="B22" s="1163" t="s">
        <v>827</v>
      </c>
      <c r="C22" s="352">
        <f t="shared" si="4"/>
        <v>92817</v>
      </c>
      <c r="D22" s="575"/>
      <c r="E22" s="576"/>
      <c r="F22" s="575"/>
      <c r="G22" s="575"/>
      <c r="H22" s="575"/>
      <c r="I22" s="575"/>
      <c r="J22" s="588">
        <v>4782</v>
      </c>
      <c r="K22" s="1126">
        <v>33330</v>
      </c>
      <c r="L22" s="588">
        <v>20465</v>
      </c>
      <c r="M22" s="588">
        <v>13519</v>
      </c>
      <c r="N22" s="575"/>
      <c r="O22" s="588">
        <v>13130</v>
      </c>
      <c r="P22" s="575"/>
      <c r="Q22" s="1126">
        <v>7591</v>
      </c>
      <c r="R22" s="575"/>
      <c r="S22" s="1300"/>
    </row>
    <row r="23" spans="1:20" s="39" customFormat="1" ht="18" customHeight="1" x14ac:dyDescent="0.2">
      <c r="A23" s="2059"/>
      <c r="B23" s="1162" t="s">
        <v>134</v>
      </c>
      <c r="C23" s="352">
        <f t="shared" si="4"/>
        <v>10314</v>
      </c>
      <c r="D23" s="575"/>
      <c r="E23" s="575"/>
      <c r="F23" s="575"/>
      <c r="G23" s="575"/>
      <c r="H23" s="575"/>
      <c r="I23" s="575"/>
      <c r="J23" s="575"/>
      <c r="K23" s="575"/>
      <c r="L23" s="803"/>
      <c r="M23" s="575"/>
      <c r="N23" s="1126">
        <v>4071</v>
      </c>
      <c r="O23" s="575"/>
      <c r="P23" s="1126">
        <v>3861</v>
      </c>
      <c r="Q23" s="575"/>
      <c r="R23" s="1126">
        <v>2382</v>
      </c>
      <c r="S23" s="1300"/>
    </row>
    <row r="24" spans="1:20" ht="18" customHeight="1" x14ac:dyDescent="0.2">
      <c r="A24" s="2059">
        <v>5</v>
      </c>
      <c r="B24" s="1948" t="s">
        <v>728</v>
      </c>
      <c r="C24" s="283">
        <f t="shared" si="4"/>
        <v>15028</v>
      </c>
      <c r="D24" s="577">
        <f t="shared" ref="D24:L24" si="7">SUM(D25:D28)</f>
        <v>1981</v>
      </c>
      <c r="E24" s="577">
        <f t="shared" si="7"/>
        <v>419</v>
      </c>
      <c r="F24" s="577">
        <f t="shared" si="7"/>
        <v>20</v>
      </c>
      <c r="G24" s="577">
        <f t="shared" si="7"/>
        <v>6</v>
      </c>
      <c r="H24" s="577">
        <f t="shared" si="7"/>
        <v>301</v>
      </c>
      <c r="I24" s="298">
        <f t="shared" si="7"/>
        <v>8353</v>
      </c>
      <c r="J24" s="298">
        <f t="shared" si="7"/>
        <v>19</v>
      </c>
      <c r="K24" s="577">
        <f t="shared" si="7"/>
        <v>607</v>
      </c>
      <c r="L24" s="591">
        <f t="shared" si="7"/>
        <v>794</v>
      </c>
      <c r="M24" s="2160">
        <f>SUM(M25:N28)</f>
        <v>1177</v>
      </c>
      <c r="N24" s="2160"/>
      <c r="O24" s="2160">
        <f>SUM(O25:P28)</f>
        <v>1232</v>
      </c>
      <c r="P24" s="2160"/>
      <c r="Q24" s="2160">
        <f>SUM(Q25:R28)</f>
        <v>119</v>
      </c>
      <c r="R24" s="2160"/>
    </row>
    <row r="25" spans="1:20" s="39" customFormat="1" ht="18" customHeight="1" x14ac:dyDescent="0.2">
      <c r="A25" s="2059"/>
      <c r="B25" s="1162" t="s">
        <v>727</v>
      </c>
      <c r="C25" s="352">
        <f t="shared" si="4"/>
        <v>2727</v>
      </c>
      <c r="D25" s="588">
        <v>1981</v>
      </c>
      <c r="E25" s="588">
        <v>419</v>
      </c>
      <c r="F25" s="588">
        <v>20</v>
      </c>
      <c r="G25" s="588">
        <v>6</v>
      </c>
      <c r="H25" s="588">
        <v>301</v>
      </c>
      <c r="I25" s="576"/>
      <c r="J25" s="575"/>
      <c r="K25" s="575"/>
      <c r="L25" s="803"/>
      <c r="M25" s="575"/>
      <c r="N25" s="575"/>
      <c r="O25" s="575"/>
      <c r="P25" s="575"/>
      <c r="Q25" s="575"/>
      <c r="R25" s="575"/>
      <c r="S25" s="1300"/>
    </row>
    <row r="26" spans="1:20" s="39" customFormat="1" ht="18" customHeight="1" x14ac:dyDescent="0.2">
      <c r="A26" s="2059"/>
      <c r="B26" s="1163" t="s">
        <v>827</v>
      </c>
      <c r="C26" s="352">
        <f t="shared" si="4"/>
        <v>3782</v>
      </c>
      <c r="D26" s="575"/>
      <c r="E26" s="575"/>
      <c r="F26" s="575"/>
      <c r="G26" s="575"/>
      <c r="H26" s="575"/>
      <c r="I26" s="1905"/>
      <c r="J26" s="588">
        <v>19</v>
      </c>
      <c r="K26" s="588">
        <v>441</v>
      </c>
      <c r="L26" s="588">
        <v>794</v>
      </c>
      <c r="M26" s="1833">
        <v>1177</v>
      </c>
      <c r="N26" s="575"/>
      <c r="O26" s="588">
        <v>1232</v>
      </c>
      <c r="P26" s="575"/>
      <c r="Q26" s="588">
        <v>119</v>
      </c>
      <c r="R26" s="575"/>
      <c r="S26" s="1300"/>
    </row>
    <row r="27" spans="1:20" s="39" customFormat="1" ht="18" customHeight="1" x14ac:dyDescent="0.2">
      <c r="A27" s="2059"/>
      <c r="B27" s="1162" t="s">
        <v>134</v>
      </c>
      <c r="C27" s="352">
        <f t="shared" si="4"/>
        <v>0</v>
      </c>
      <c r="D27" s="575"/>
      <c r="E27" s="575"/>
      <c r="F27" s="575"/>
      <c r="G27" s="575"/>
      <c r="H27" s="575"/>
      <c r="I27" s="1905"/>
      <c r="J27" s="803"/>
      <c r="K27" s="803"/>
      <c r="L27" s="803"/>
      <c r="M27" s="1827"/>
      <c r="N27" s="575">
        <v>0</v>
      </c>
      <c r="O27" s="575"/>
      <c r="P27" s="575">
        <v>0</v>
      </c>
      <c r="Q27" s="575"/>
      <c r="R27" s="575">
        <v>0</v>
      </c>
      <c r="S27" s="1300"/>
      <c r="T27" s="39" t="s">
        <v>669</v>
      </c>
    </row>
    <row r="28" spans="1:20" s="39" customFormat="1" ht="18" customHeight="1" x14ac:dyDescent="0.2">
      <c r="A28" s="2064"/>
      <c r="B28" s="1331" t="s">
        <v>125</v>
      </c>
      <c r="C28" s="1495">
        <f t="shared" si="4"/>
        <v>8519</v>
      </c>
      <c r="D28" s="579"/>
      <c r="E28" s="579"/>
      <c r="F28" s="579"/>
      <c r="G28" s="579"/>
      <c r="H28" s="579"/>
      <c r="I28" s="1916">
        <v>8353</v>
      </c>
      <c r="J28" s="1906">
        <v>0</v>
      </c>
      <c r="K28" s="1115">
        <v>166</v>
      </c>
      <c r="L28" s="1906">
        <v>0</v>
      </c>
      <c r="M28" s="1828">
        <v>0</v>
      </c>
      <c r="N28" s="579"/>
      <c r="O28" s="1115">
        <v>0</v>
      </c>
      <c r="P28" s="579"/>
      <c r="Q28" s="579">
        <v>0</v>
      </c>
      <c r="R28" s="579"/>
      <c r="S28" s="1300"/>
      <c r="T28" s="39">
        <v>15243</v>
      </c>
    </row>
    <row r="29" spans="1:20" ht="18" customHeight="1" x14ac:dyDescent="0.2">
      <c r="A29" s="2065">
        <v>6</v>
      </c>
      <c r="B29" s="1173" t="s">
        <v>141</v>
      </c>
      <c r="C29" s="1174">
        <f t="shared" si="4"/>
        <v>15108</v>
      </c>
      <c r="D29" s="1175">
        <f t="shared" ref="D29:L29" si="8">SUM(D30:D33)</f>
        <v>1978</v>
      </c>
      <c r="E29" s="1175">
        <f t="shared" si="8"/>
        <v>71</v>
      </c>
      <c r="F29" s="1175">
        <f t="shared" si="8"/>
        <v>45</v>
      </c>
      <c r="G29" s="1175">
        <f t="shared" si="8"/>
        <v>88</v>
      </c>
      <c r="H29" s="1175">
        <f t="shared" si="8"/>
        <v>5</v>
      </c>
      <c r="I29" s="1176">
        <f t="shared" si="8"/>
        <v>5960</v>
      </c>
      <c r="J29" s="1175">
        <f t="shared" si="8"/>
        <v>255</v>
      </c>
      <c r="K29" s="1175">
        <f t="shared" si="8"/>
        <v>605</v>
      </c>
      <c r="L29" s="1910">
        <f t="shared" si="8"/>
        <v>1479</v>
      </c>
      <c r="M29" s="2163">
        <f>SUM(M30:N33)</f>
        <v>2428</v>
      </c>
      <c r="N29" s="2163"/>
      <c r="O29" s="2163">
        <f>SUM(O30:P33)</f>
        <v>1784</v>
      </c>
      <c r="P29" s="2163"/>
      <c r="Q29" s="2163">
        <f>SUM(Q30:R33)</f>
        <v>410</v>
      </c>
      <c r="R29" s="2163"/>
    </row>
    <row r="30" spans="1:20" s="39" customFormat="1" ht="18" customHeight="1" x14ac:dyDescent="0.2">
      <c r="A30" s="2059"/>
      <c r="B30" s="1162" t="s">
        <v>727</v>
      </c>
      <c r="C30" s="352">
        <f t="shared" si="4"/>
        <v>2187</v>
      </c>
      <c r="D30" s="588">
        <v>1978</v>
      </c>
      <c r="E30" s="588">
        <v>71</v>
      </c>
      <c r="F30" s="588">
        <v>45</v>
      </c>
      <c r="G30" s="588">
        <v>88</v>
      </c>
      <c r="H30" s="588">
        <v>5</v>
      </c>
      <c r="I30" s="576"/>
      <c r="J30" s="575"/>
      <c r="K30" s="575"/>
      <c r="L30" s="803"/>
      <c r="M30" s="575"/>
      <c r="N30" s="575"/>
      <c r="O30" s="575"/>
      <c r="P30" s="575"/>
      <c r="Q30" s="575"/>
      <c r="R30" s="575"/>
      <c r="S30" s="1300"/>
    </row>
    <row r="31" spans="1:20" s="39" customFormat="1" ht="18" customHeight="1" x14ac:dyDescent="0.2">
      <c r="A31" s="2059"/>
      <c r="B31" s="1163" t="s">
        <v>827</v>
      </c>
      <c r="C31" s="352">
        <f t="shared" si="4"/>
        <v>5106</v>
      </c>
      <c r="D31" s="575"/>
      <c r="E31" s="575"/>
      <c r="F31" s="575"/>
      <c r="G31" s="575"/>
      <c r="H31" s="575"/>
      <c r="I31" s="1905"/>
      <c r="J31" s="588">
        <v>243</v>
      </c>
      <c r="K31" s="588">
        <v>605</v>
      </c>
      <c r="L31" s="588">
        <v>1445</v>
      </c>
      <c r="M31" s="588">
        <v>1233</v>
      </c>
      <c r="N31" s="575"/>
      <c r="O31" s="588">
        <v>1363</v>
      </c>
      <c r="P31" s="575"/>
      <c r="Q31" s="588">
        <v>217</v>
      </c>
      <c r="R31" s="575"/>
      <c r="S31" s="1300"/>
    </row>
    <row r="32" spans="1:20" s="39" customFormat="1" ht="18" customHeight="1" x14ac:dyDescent="0.2">
      <c r="A32" s="2059"/>
      <c r="B32" s="1162" t="s">
        <v>134</v>
      </c>
      <c r="C32" s="352">
        <f t="shared" si="4"/>
        <v>1056</v>
      </c>
      <c r="D32" s="575"/>
      <c r="E32" s="575"/>
      <c r="F32" s="575"/>
      <c r="G32" s="575"/>
      <c r="H32" s="575"/>
      <c r="I32" s="1905"/>
      <c r="J32" s="803"/>
      <c r="K32" s="803"/>
      <c r="L32" s="803"/>
      <c r="M32" s="575"/>
      <c r="N32" s="588">
        <v>515</v>
      </c>
      <c r="O32" s="575"/>
      <c r="P32" s="588">
        <v>376</v>
      </c>
      <c r="Q32" s="588"/>
      <c r="R32" s="588">
        <v>165</v>
      </c>
      <c r="S32" s="1300"/>
    </row>
    <row r="33" spans="1:19" s="39" customFormat="1" ht="18" customHeight="1" x14ac:dyDescent="0.2">
      <c r="A33" s="2059"/>
      <c r="B33" s="1163" t="s">
        <v>125</v>
      </c>
      <c r="C33" s="352">
        <f t="shared" si="4"/>
        <v>6759</v>
      </c>
      <c r="D33" s="575"/>
      <c r="E33" s="575"/>
      <c r="F33" s="575"/>
      <c r="G33" s="575"/>
      <c r="H33" s="575"/>
      <c r="I33" s="1126">
        <v>5960</v>
      </c>
      <c r="J33" s="588">
        <v>12</v>
      </c>
      <c r="K33" s="803"/>
      <c r="L33" s="588">
        <v>34</v>
      </c>
      <c r="M33" s="588">
        <v>680</v>
      </c>
      <c r="N33" s="575"/>
      <c r="O33" s="1126">
        <v>45</v>
      </c>
      <c r="P33" s="575"/>
      <c r="Q33" s="588">
        <v>28</v>
      </c>
      <c r="R33" s="588"/>
      <c r="S33" s="1300"/>
    </row>
    <row r="34" spans="1:19" ht="18" customHeight="1" x14ac:dyDescent="0.2">
      <c r="A34" s="2164">
        <v>7</v>
      </c>
      <c r="B34" s="2166" t="s">
        <v>828</v>
      </c>
      <c r="C34" s="2168">
        <f t="shared" si="4"/>
        <v>11</v>
      </c>
      <c r="D34" s="2169">
        <v>6</v>
      </c>
      <c r="E34" s="2165">
        <v>0</v>
      </c>
      <c r="F34" s="2165">
        <v>0</v>
      </c>
      <c r="G34" s="2165">
        <v>0</v>
      </c>
      <c r="H34" s="2165">
        <v>0</v>
      </c>
      <c r="I34" s="2165">
        <v>0</v>
      </c>
      <c r="J34" s="2165">
        <v>0</v>
      </c>
      <c r="K34" s="2169">
        <v>0</v>
      </c>
      <c r="L34" s="2169">
        <v>3</v>
      </c>
      <c r="M34" s="2162">
        <f>M35+N35</f>
        <v>1</v>
      </c>
      <c r="N34" s="2162"/>
      <c r="O34" s="2162">
        <f>O35+P35</f>
        <v>0</v>
      </c>
      <c r="P34" s="2162"/>
      <c r="Q34" s="2170">
        <f>Q35+R35</f>
        <v>1</v>
      </c>
      <c r="R34" s="2170"/>
    </row>
    <row r="35" spans="1:19" s="285" customFormat="1" ht="18" customHeight="1" x14ac:dyDescent="0.25">
      <c r="A35" s="2164"/>
      <c r="B35" s="2167"/>
      <c r="C35" s="2168"/>
      <c r="D35" s="2169"/>
      <c r="E35" s="2165"/>
      <c r="F35" s="2165"/>
      <c r="G35" s="2165"/>
      <c r="H35" s="2165"/>
      <c r="I35" s="2165"/>
      <c r="J35" s="2165"/>
      <c r="K35" s="2169"/>
      <c r="L35" s="2169"/>
      <c r="M35" s="1158">
        <v>0</v>
      </c>
      <c r="N35" s="1915">
        <v>1</v>
      </c>
      <c r="O35" s="588">
        <v>0</v>
      </c>
      <c r="P35" s="575">
        <v>0</v>
      </c>
      <c r="Q35" s="588">
        <v>0</v>
      </c>
      <c r="R35" s="588">
        <v>1</v>
      </c>
    </row>
    <row r="36" spans="1:19" s="39" customFormat="1" ht="18" customHeight="1" x14ac:dyDescent="0.2">
      <c r="A36" s="2059">
        <v>8</v>
      </c>
      <c r="B36" s="1496" t="s">
        <v>820</v>
      </c>
      <c r="C36" s="1742">
        <f>SUM(D36:R36)</f>
        <v>556497</v>
      </c>
      <c r="D36" s="1126">
        <v>261349</v>
      </c>
      <c r="E36" s="1126">
        <v>793</v>
      </c>
      <c r="F36" s="1126">
        <v>7865</v>
      </c>
      <c r="G36" s="1126">
        <v>3681</v>
      </c>
      <c r="H36" s="1126">
        <v>0</v>
      </c>
      <c r="I36" s="576">
        <v>0</v>
      </c>
      <c r="J36" s="1126">
        <v>8528</v>
      </c>
      <c r="K36" s="1748">
        <v>103545</v>
      </c>
      <c r="L36" s="1126">
        <v>74179</v>
      </c>
      <c r="M36" s="1126">
        <v>39696</v>
      </c>
      <c r="N36" s="1126">
        <v>2419</v>
      </c>
      <c r="O36" s="1126">
        <v>35323</v>
      </c>
      <c r="P36" s="1126">
        <v>2119</v>
      </c>
      <c r="Q36" s="1126">
        <v>16198</v>
      </c>
      <c r="R36" s="1126">
        <v>802</v>
      </c>
    </row>
    <row r="37" spans="1:19" s="39" customFormat="1" ht="18" customHeight="1" x14ac:dyDescent="0.2">
      <c r="A37" s="2059">
        <v>9</v>
      </c>
      <c r="B37" s="1164" t="s">
        <v>127</v>
      </c>
      <c r="C37" s="1497">
        <f t="shared" ref="C37:C47" si="9">SUM(D37:R37)</f>
        <v>55824</v>
      </c>
      <c r="D37" s="1746">
        <v>15845</v>
      </c>
      <c r="E37" s="1126">
        <v>237</v>
      </c>
      <c r="F37" s="1126">
        <v>630</v>
      </c>
      <c r="G37" s="1126">
        <v>0</v>
      </c>
      <c r="H37" s="576"/>
      <c r="I37" s="576"/>
      <c r="J37" s="1126">
        <v>871</v>
      </c>
      <c r="K37" s="1748">
        <v>11743</v>
      </c>
      <c r="L37" s="1126">
        <v>7590</v>
      </c>
      <c r="M37" s="1126">
        <v>11097</v>
      </c>
      <c r="N37" s="1126">
        <v>607</v>
      </c>
      <c r="O37" s="1126">
        <v>3941</v>
      </c>
      <c r="P37" s="1126">
        <v>766</v>
      </c>
      <c r="Q37" s="1126">
        <v>2497</v>
      </c>
      <c r="R37" s="1126">
        <v>0</v>
      </c>
      <c r="S37" s="1300"/>
    </row>
    <row r="38" spans="1:19" s="39" customFormat="1" ht="18" customHeight="1" x14ac:dyDescent="0.2">
      <c r="A38" s="2059">
        <v>10</v>
      </c>
      <c r="B38" s="1162" t="s">
        <v>128</v>
      </c>
      <c r="C38" s="1497">
        <f t="shared" si="9"/>
        <v>43720</v>
      </c>
      <c r="D38" s="1746">
        <v>17017</v>
      </c>
      <c r="E38" s="1126">
        <v>113</v>
      </c>
      <c r="F38" s="1126">
        <v>426</v>
      </c>
      <c r="G38" s="1126">
        <v>220</v>
      </c>
      <c r="H38" s="576"/>
      <c r="I38" s="576"/>
      <c r="J38" s="1126">
        <v>792</v>
      </c>
      <c r="K38" s="1748">
        <v>8034</v>
      </c>
      <c r="L38" s="1126">
        <v>6663</v>
      </c>
      <c r="M38" s="1126">
        <v>4332</v>
      </c>
      <c r="N38" s="1126">
        <v>899</v>
      </c>
      <c r="O38" s="1126">
        <v>2757</v>
      </c>
      <c r="P38" s="1126">
        <v>885</v>
      </c>
      <c r="Q38" s="1126">
        <v>1179</v>
      </c>
      <c r="R38" s="1126">
        <v>403</v>
      </c>
      <c r="S38" s="1363"/>
    </row>
    <row r="39" spans="1:19" s="39" customFormat="1" ht="18" customHeight="1" x14ac:dyDescent="0.2">
      <c r="A39" s="2059">
        <v>11</v>
      </c>
      <c r="B39" s="1162" t="s">
        <v>129</v>
      </c>
      <c r="C39" s="1497">
        <f t="shared" si="9"/>
        <v>10648</v>
      </c>
      <c r="D39" s="1746">
        <v>4063</v>
      </c>
      <c r="E39" s="1126">
        <v>56</v>
      </c>
      <c r="F39" s="1126">
        <v>158</v>
      </c>
      <c r="G39" s="1126">
        <v>91</v>
      </c>
      <c r="H39" s="576"/>
      <c r="I39" s="576"/>
      <c r="J39" s="1126">
        <v>2</v>
      </c>
      <c r="K39" s="1748">
        <v>3799</v>
      </c>
      <c r="L39" s="1126">
        <v>270</v>
      </c>
      <c r="M39" s="1126">
        <v>1402</v>
      </c>
      <c r="N39" s="1126">
        <v>5</v>
      </c>
      <c r="O39" s="1126">
        <v>748</v>
      </c>
      <c r="P39" s="576">
        <v>0</v>
      </c>
      <c r="Q39" s="1126">
        <v>54</v>
      </c>
      <c r="R39" s="576">
        <v>0</v>
      </c>
      <c r="S39" s="1363"/>
    </row>
    <row r="40" spans="1:19" s="39" customFormat="1" ht="18" customHeight="1" x14ac:dyDescent="0.2">
      <c r="A40" s="2059">
        <v>12</v>
      </c>
      <c r="B40" s="1162" t="s">
        <v>130</v>
      </c>
      <c r="C40" s="1497">
        <f t="shared" si="9"/>
        <v>18797</v>
      </c>
      <c r="D40" s="1126">
        <f>3101+3395</f>
        <v>6496</v>
      </c>
      <c r="E40" s="576">
        <v>0</v>
      </c>
      <c r="F40" s="576">
        <v>0</v>
      </c>
      <c r="G40" s="1126">
        <v>137</v>
      </c>
      <c r="H40" s="576"/>
      <c r="I40" s="576"/>
      <c r="J40" s="1126">
        <v>749</v>
      </c>
      <c r="K40" s="1748">
        <f>3427+636</f>
        <v>4063</v>
      </c>
      <c r="L40" s="1126">
        <v>159</v>
      </c>
      <c r="M40" s="1126">
        <v>2964</v>
      </c>
      <c r="N40" s="1126">
        <v>64</v>
      </c>
      <c r="O40" s="1126">
        <v>3132</v>
      </c>
      <c r="P40" s="1126">
        <v>590</v>
      </c>
      <c r="Q40" s="1126">
        <v>443</v>
      </c>
      <c r="R40" s="576">
        <v>0</v>
      </c>
      <c r="S40" s="1300"/>
    </row>
    <row r="41" spans="1:19" s="39" customFormat="1" ht="18" customHeight="1" x14ac:dyDescent="0.2">
      <c r="A41" s="2059">
        <v>13</v>
      </c>
      <c r="B41" s="1162" t="s">
        <v>301</v>
      </c>
      <c r="C41" s="1497">
        <f t="shared" si="9"/>
        <v>81</v>
      </c>
      <c r="D41" s="1126">
        <v>81</v>
      </c>
      <c r="E41" s="576">
        <v>0</v>
      </c>
      <c r="F41" s="576">
        <v>0</v>
      </c>
      <c r="G41" s="576">
        <v>0</v>
      </c>
      <c r="H41" s="576"/>
      <c r="I41" s="576"/>
      <c r="J41" s="576"/>
      <c r="K41" s="576">
        <v>0</v>
      </c>
      <c r="L41" s="1126">
        <v>0</v>
      </c>
      <c r="M41" s="1126">
        <v>0</v>
      </c>
      <c r="N41" s="1126">
        <v>0</v>
      </c>
      <c r="O41" s="576">
        <v>0</v>
      </c>
      <c r="P41" s="576">
        <v>0</v>
      </c>
      <c r="Q41" s="1126">
        <v>0</v>
      </c>
      <c r="R41" s="576">
        <v>0</v>
      </c>
      <c r="S41" s="1300"/>
    </row>
    <row r="42" spans="1:19" s="39" customFormat="1" ht="18" customHeight="1" x14ac:dyDescent="0.2">
      <c r="A42" s="2059">
        <v>14</v>
      </c>
      <c r="B42" s="1164" t="s">
        <v>131</v>
      </c>
      <c r="C42" s="1497">
        <f>SUM(D42:R42)</f>
        <v>5502</v>
      </c>
      <c r="D42" s="1126">
        <f>D43+D44</f>
        <v>3886</v>
      </c>
      <c r="E42" s="576">
        <v>0</v>
      </c>
      <c r="F42" s="576">
        <v>0</v>
      </c>
      <c r="G42" s="576">
        <v>0</v>
      </c>
      <c r="H42" s="576"/>
      <c r="I42" s="576"/>
      <c r="J42" s="576"/>
      <c r="K42" s="1126">
        <v>865</v>
      </c>
      <c r="L42" s="1126">
        <v>751</v>
      </c>
      <c r="M42" s="1126">
        <v>0</v>
      </c>
      <c r="N42" s="1126">
        <v>0</v>
      </c>
      <c r="O42" s="576">
        <v>0</v>
      </c>
      <c r="P42" s="576">
        <v>0</v>
      </c>
      <c r="Q42" s="1126">
        <v>0</v>
      </c>
      <c r="R42" s="576">
        <v>0</v>
      </c>
      <c r="S42" s="1300"/>
    </row>
    <row r="43" spans="1:19" s="39" customFormat="1" ht="18" customHeight="1" x14ac:dyDescent="0.2">
      <c r="A43" s="2059"/>
      <c r="B43" s="1703" t="s">
        <v>743</v>
      </c>
      <c r="C43" s="1704">
        <f t="shared" si="9"/>
        <v>3805</v>
      </c>
      <c r="D43" s="1747">
        <v>3805</v>
      </c>
      <c r="E43" s="576"/>
      <c r="F43" s="576"/>
      <c r="G43" s="576"/>
      <c r="H43" s="576"/>
      <c r="I43" s="576"/>
      <c r="J43" s="576"/>
      <c r="K43" s="576"/>
      <c r="L43" s="1905"/>
      <c r="M43" s="1126"/>
      <c r="N43" s="1126"/>
      <c r="O43" s="576"/>
      <c r="P43" s="576"/>
      <c r="Q43" s="1126"/>
      <c r="R43" s="576"/>
      <c r="S43" s="1300"/>
    </row>
    <row r="44" spans="1:19" s="39" customFormat="1" ht="18" customHeight="1" x14ac:dyDescent="0.2">
      <c r="A44" s="2059"/>
      <c r="B44" s="1703" t="s">
        <v>744</v>
      </c>
      <c r="C44" s="1704">
        <f t="shared" si="9"/>
        <v>81</v>
      </c>
      <c r="D44" s="1747">
        <v>81</v>
      </c>
      <c r="E44" s="576"/>
      <c r="F44" s="576"/>
      <c r="G44" s="576"/>
      <c r="H44" s="576"/>
      <c r="I44" s="576"/>
      <c r="J44" s="576"/>
      <c r="K44" s="576"/>
      <c r="L44" s="1905"/>
      <c r="M44" s="1126"/>
      <c r="N44" s="1126"/>
      <c r="O44" s="576"/>
      <c r="P44" s="576"/>
      <c r="Q44" s="1126"/>
      <c r="R44" s="576"/>
      <c r="S44" s="1300"/>
    </row>
    <row r="45" spans="1:19" s="39" customFormat="1" ht="18" customHeight="1" x14ac:dyDescent="0.2">
      <c r="A45" s="2059">
        <v>15</v>
      </c>
      <c r="B45" s="1164" t="s">
        <v>726</v>
      </c>
      <c r="C45" s="352">
        <f t="shared" si="9"/>
        <v>770</v>
      </c>
      <c r="D45" s="588">
        <v>770</v>
      </c>
      <c r="E45" s="575"/>
      <c r="F45" s="575"/>
      <c r="G45" s="575"/>
      <c r="H45" s="575"/>
      <c r="I45" s="575"/>
      <c r="J45" s="575"/>
      <c r="K45" s="297"/>
      <c r="L45" s="803"/>
      <c r="M45" s="588"/>
      <c r="N45" s="588"/>
      <c r="O45" s="575"/>
      <c r="P45" s="575"/>
      <c r="Q45" s="588"/>
      <c r="R45" s="575"/>
      <c r="S45" s="1300"/>
    </row>
    <row r="46" spans="1:19" s="39" customFormat="1" ht="18" customHeight="1" x14ac:dyDescent="0.25">
      <c r="A46" s="2059">
        <v>16</v>
      </c>
      <c r="B46" s="1162" t="s">
        <v>132</v>
      </c>
      <c r="C46" s="352">
        <f t="shared" si="9"/>
        <v>3422</v>
      </c>
      <c r="D46" s="588">
        <v>1782</v>
      </c>
      <c r="E46" s="575">
        <v>0</v>
      </c>
      <c r="F46" s="575">
        <v>0</v>
      </c>
      <c r="G46" s="575">
        <v>0</v>
      </c>
      <c r="H46" s="575"/>
      <c r="I46" s="575"/>
      <c r="J46" s="588">
        <v>59</v>
      </c>
      <c r="K46" s="1749">
        <v>683</v>
      </c>
      <c r="L46" s="588">
        <v>465</v>
      </c>
      <c r="M46" s="588">
        <v>70</v>
      </c>
      <c r="N46" s="588">
        <v>0</v>
      </c>
      <c r="O46" s="588">
        <v>299</v>
      </c>
      <c r="P46" s="588">
        <v>14</v>
      </c>
      <c r="Q46" s="588">
        <v>46</v>
      </c>
      <c r="R46" s="588">
        <v>4</v>
      </c>
      <c r="S46" s="1300"/>
    </row>
    <row r="47" spans="1:19" s="39" customFormat="1" ht="18" customHeight="1" x14ac:dyDescent="0.25">
      <c r="A47" s="2059">
        <v>17</v>
      </c>
      <c r="B47" s="1162" t="s">
        <v>133</v>
      </c>
      <c r="C47" s="352">
        <f t="shared" si="9"/>
        <v>73461</v>
      </c>
      <c r="D47" s="588">
        <v>42788</v>
      </c>
      <c r="E47" s="588">
        <v>48</v>
      </c>
      <c r="F47" s="588">
        <v>18</v>
      </c>
      <c r="G47" s="575">
        <v>2</v>
      </c>
      <c r="H47" s="575"/>
      <c r="I47" s="575">
        <v>0</v>
      </c>
      <c r="J47" s="588">
        <v>392</v>
      </c>
      <c r="K47" s="1750">
        <v>10321</v>
      </c>
      <c r="L47" s="588">
        <v>12767</v>
      </c>
      <c r="M47" s="588">
        <v>514</v>
      </c>
      <c r="N47" s="588">
        <v>1387</v>
      </c>
      <c r="O47" s="588">
        <v>1075</v>
      </c>
      <c r="P47" s="588">
        <v>206</v>
      </c>
      <c r="Q47" s="588">
        <v>3895</v>
      </c>
      <c r="R47" s="588">
        <v>48</v>
      </c>
      <c r="S47" s="1300"/>
    </row>
    <row r="48" spans="1:19" s="287" customFormat="1" ht="18" customHeight="1" x14ac:dyDescent="0.2">
      <c r="A48" s="2059">
        <v>18</v>
      </c>
      <c r="B48" s="1752" t="s">
        <v>850</v>
      </c>
      <c r="C48" s="732"/>
      <c r="D48" s="581">
        <f>D49</f>
        <v>96.756832910679066</v>
      </c>
      <c r="E48" s="581">
        <f>E49</f>
        <v>50.37777777777778</v>
      </c>
      <c r="F48" s="581">
        <f>F49</f>
        <v>90.439560439560438</v>
      </c>
      <c r="G48" s="581">
        <f>G49</f>
        <v>36.35164835164835</v>
      </c>
      <c r="H48" s="581">
        <f>H49</f>
        <v>48.263736263736263</v>
      </c>
      <c r="I48" s="581">
        <f>I50</f>
        <v>0</v>
      </c>
      <c r="J48" s="581">
        <f>J50</f>
        <v>87.582417582417577</v>
      </c>
      <c r="K48" s="581">
        <f>K50</f>
        <v>122.08791208791209</v>
      </c>
      <c r="L48" s="1911">
        <f>L50</f>
        <v>112.44505494505495</v>
      </c>
      <c r="M48" s="2161">
        <f>(M20*100)/((M7+N8)*91)</f>
        <v>71.591371591371598</v>
      </c>
      <c r="N48" s="2161"/>
      <c r="O48" s="2161">
        <f>(O20*100)/((O7+P8)*91)</f>
        <v>66.683673469387756</v>
      </c>
      <c r="P48" s="2161"/>
      <c r="Q48" s="2161">
        <f>(Q20*100)/((Q7+R8)*91)</f>
        <v>99.630369630369628</v>
      </c>
      <c r="R48" s="2161"/>
    </row>
    <row r="49" spans="1:21" ht="18" customHeight="1" x14ac:dyDescent="0.2">
      <c r="A49" s="2059"/>
      <c r="B49" s="1162" t="s">
        <v>725</v>
      </c>
      <c r="C49" s="807">
        <f>(C21*100)/(C6*91)</f>
        <v>83.431208791208789</v>
      </c>
      <c r="D49" s="959">
        <f>(D21*100)/(D6*91)</f>
        <v>96.756832910679066</v>
      </c>
      <c r="E49" s="959">
        <f>(E21*100)/(E6*90)</f>
        <v>50.37777777777778</v>
      </c>
      <c r="F49" s="959">
        <f t="shared" ref="F49:H49" si="10">(F21*100)/(F6*91)</f>
        <v>90.439560439560438</v>
      </c>
      <c r="G49" s="959">
        <f t="shared" si="10"/>
        <v>36.35164835164835</v>
      </c>
      <c r="H49" s="959">
        <f t="shared" si="10"/>
        <v>48.263736263736263</v>
      </c>
      <c r="I49" s="575"/>
      <c r="J49" s="583"/>
      <c r="K49" s="583"/>
      <c r="L49" s="1620"/>
      <c r="M49" s="583"/>
      <c r="N49" s="583"/>
      <c r="O49" s="575"/>
      <c r="P49" s="583"/>
      <c r="Q49" s="583"/>
      <c r="R49" s="575"/>
      <c r="S49" s="18">
        <f>31+29+31</f>
        <v>91</v>
      </c>
      <c r="U49" s="1743"/>
    </row>
    <row r="50" spans="1:21" ht="18" customHeight="1" x14ac:dyDescent="0.2">
      <c r="A50" s="2059"/>
      <c r="B50" s="1163" t="s">
        <v>827</v>
      </c>
      <c r="C50" s="807">
        <f t="shared" ref="C50:C51" si="11">(C22*100)/(C7*91)</f>
        <v>99.025925530779901</v>
      </c>
      <c r="D50" s="583"/>
      <c r="E50" s="583"/>
      <c r="F50" s="583"/>
      <c r="G50" s="584"/>
      <c r="H50" s="583"/>
      <c r="I50" s="1299"/>
      <c r="J50" s="959">
        <f>(J22*100)/(J7*91)</f>
        <v>87.582417582417577</v>
      </c>
      <c r="K50" s="959">
        <f t="shared" ref="K50:Q50" si="12">(K22*100)/(K7*91)</f>
        <v>122.08791208791209</v>
      </c>
      <c r="L50" s="959">
        <f t="shared" si="12"/>
        <v>112.44505494505495</v>
      </c>
      <c r="M50" s="959">
        <f>(M22*100)/(M7*90)</f>
        <v>75.105555555555554</v>
      </c>
      <c r="N50" s="959"/>
      <c r="O50" s="959">
        <f>(O22*100)/(O7*90)</f>
        <v>72.944444444444443</v>
      </c>
      <c r="P50" s="959"/>
      <c r="Q50" s="959">
        <f t="shared" si="12"/>
        <v>119.16797488226059</v>
      </c>
      <c r="R50" s="1299"/>
    </row>
    <row r="51" spans="1:21" ht="18" customHeight="1" x14ac:dyDescent="0.2">
      <c r="A51" s="2059"/>
      <c r="B51" s="1162" t="s">
        <v>134</v>
      </c>
      <c r="C51" s="807">
        <f t="shared" si="11"/>
        <v>59.652978600347019</v>
      </c>
      <c r="D51" s="583"/>
      <c r="E51" s="583"/>
      <c r="F51" s="583"/>
      <c r="G51" s="583"/>
      <c r="H51" s="583"/>
      <c r="I51" s="575"/>
      <c r="J51" s="583"/>
      <c r="K51" s="583"/>
      <c r="L51" s="1620"/>
      <c r="M51" s="583"/>
      <c r="N51" s="959">
        <f>(N23*100)/(N8*90)</f>
        <v>64.61904761904762</v>
      </c>
      <c r="O51" s="959"/>
      <c r="P51" s="959">
        <f>(P23*100)/(P8*90)</f>
        <v>53.625</v>
      </c>
      <c r="Q51" s="959"/>
      <c r="R51" s="959">
        <f>(R23*100)/(R8*90)</f>
        <v>66.166666666666671</v>
      </c>
    </row>
    <row r="52" spans="1:21" s="1617" customFormat="1" ht="18" customHeight="1" x14ac:dyDescent="0.2">
      <c r="A52" s="2062">
        <v>19</v>
      </c>
      <c r="B52" s="1615" t="s">
        <v>145</v>
      </c>
      <c r="C52" s="1616"/>
      <c r="D52" s="581">
        <f>D53</f>
        <v>5.7250750250083362</v>
      </c>
      <c r="E52" s="581">
        <f>E53</f>
        <v>12.221024258760108</v>
      </c>
      <c r="F52" s="581">
        <f>F53</f>
        <v>14.118062563067609</v>
      </c>
      <c r="G52" s="581">
        <f>G53</f>
        <v>9.2402234636871512</v>
      </c>
      <c r="H52" s="581">
        <f>H53</f>
        <v>19</v>
      </c>
      <c r="I52" s="581">
        <f>I54</f>
        <v>0</v>
      </c>
      <c r="J52" s="581">
        <f>J53+J54+J55</f>
        <v>5.0178384050367262</v>
      </c>
      <c r="K52" s="581">
        <f>K54</f>
        <v>5.9274408678641297</v>
      </c>
      <c r="L52" s="1911">
        <f>L54</f>
        <v>3.9462013112225223</v>
      </c>
      <c r="M52" s="2161">
        <f>M20/M15</f>
        <v>5.9385550303848751</v>
      </c>
      <c r="N52" s="2161"/>
      <c r="O52" s="2161">
        <f>O20/O15</f>
        <v>4.9007787712719928</v>
      </c>
      <c r="P52" s="2161"/>
      <c r="Q52" s="2161">
        <f>Q20/Q15</f>
        <v>5.2963356346255974</v>
      </c>
      <c r="R52" s="2161"/>
    </row>
    <row r="53" spans="1:21" s="1273" customFormat="1" ht="18" customHeight="1" x14ac:dyDescent="0.2">
      <c r="A53" s="2062"/>
      <c r="B53" s="1618" t="s">
        <v>725</v>
      </c>
      <c r="C53" s="807">
        <f>C21/C16</f>
        <v>6.8477523630853598</v>
      </c>
      <c r="D53" s="1619">
        <f t="shared" ref="D53:G53" si="13">D21/D16</f>
        <v>5.7250750250083362</v>
      </c>
      <c r="E53" s="1619">
        <f>E21/E16</f>
        <v>12.221024258760108</v>
      </c>
      <c r="F53" s="1619">
        <f t="shared" si="13"/>
        <v>14.118062563067609</v>
      </c>
      <c r="G53" s="1619">
        <f t="shared" si="13"/>
        <v>9.2402234636871512</v>
      </c>
      <c r="H53" s="1947">
        <v>19</v>
      </c>
      <c r="I53" s="588"/>
      <c r="J53" s="583"/>
      <c r="K53" s="1620"/>
      <c r="L53" s="1620"/>
      <c r="M53" s="1620"/>
      <c r="N53" s="1619"/>
      <c r="O53" s="588"/>
      <c r="P53" s="1619"/>
      <c r="Q53" s="1620"/>
      <c r="R53" s="1621"/>
      <c r="S53" s="1237"/>
    </row>
    <row r="54" spans="1:21" s="1273" customFormat="1" ht="18" customHeight="1" x14ac:dyDescent="0.2">
      <c r="A54" s="2062"/>
      <c r="B54" s="1622" t="s">
        <v>827</v>
      </c>
      <c r="C54" s="807">
        <f>C22/C17</f>
        <v>5.1342515765018257</v>
      </c>
      <c r="D54" s="1620"/>
      <c r="E54" s="1620"/>
      <c r="F54" s="1620"/>
      <c r="G54" s="1620"/>
      <c r="H54" s="1620"/>
      <c r="I54" s="1619"/>
      <c r="J54" s="585">
        <f>J22/J17</f>
        <v>5.0178384050367262</v>
      </c>
      <c r="K54" s="1619">
        <f>K22/K17</f>
        <v>5.9274408678641297</v>
      </c>
      <c r="L54" s="1619">
        <f>L22/L17</f>
        <v>3.9462013112225223</v>
      </c>
      <c r="M54" s="1619">
        <f>M22/M17</f>
        <v>5.8983420593368239</v>
      </c>
      <c r="N54" s="1619"/>
      <c r="O54" s="1619">
        <f>O22/O17</f>
        <v>5.0422427035330264</v>
      </c>
      <c r="P54" s="1619"/>
      <c r="Q54" s="1619">
        <f>Q22/Q17</f>
        <v>5.3457746478873238</v>
      </c>
      <c r="R54" s="1621"/>
      <c r="S54" s="1237"/>
    </row>
    <row r="55" spans="1:21" s="1273" customFormat="1" ht="18" customHeight="1" x14ac:dyDescent="0.2">
      <c r="A55" s="2066"/>
      <c r="B55" s="1623" t="s">
        <v>134</v>
      </c>
      <c r="C55" s="809">
        <f>C23/C18</f>
        <v>5.1933534743202419</v>
      </c>
      <c r="D55" s="1624"/>
      <c r="E55" s="1624"/>
      <c r="F55" s="1624"/>
      <c r="G55" s="1624"/>
      <c r="H55" s="1624"/>
      <c r="I55" s="1115"/>
      <c r="J55" s="586"/>
      <c r="K55" s="1624"/>
      <c r="L55" s="1907"/>
      <c r="M55" s="1624"/>
      <c r="N55" s="1625">
        <f>N23/N18</f>
        <v>6.1126126126126126</v>
      </c>
      <c r="O55" s="1115"/>
      <c r="P55" s="1625">
        <f>P23/P18</f>
        <v>4.5052508751458573</v>
      </c>
      <c r="Q55" s="1624"/>
      <c r="R55" s="1625">
        <f>R23/R18</f>
        <v>5.1447084233261338</v>
      </c>
      <c r="S55" s="1237"/>
    </row>
    <row r="56" spans="1:21" ht="21.95" customHeight="1" x14ac:dyDescent="0.2">
      <c r="B56" s="23"/>
      <c r="N56" s="1301"/>
    </row>
    <row r="57" spans="1:21" s="1940" customFormat="1" ht="15.75" x14ac:dyDescent="0.25">
      <c r="A57" s="2060"/>
      <c r="B57" s="1939"/>
      <c r="D57" s="1941"/>
      <c r="E57" s="1942"/>
      <c r="F57" s="1305"/>
      <c r="G57" s="1305"/>
      <c r="H57" s="1305"/>
      <c r="I57" s="1305"/>
      <c r="J57" s="1943"/>
      <c r="K57" s="1943"/>
      <c r="L57" s="1944"/>
      <c r="M57" s="1943"/>
      <c r="N57" s="1945"/>
      <c r="O57" s="1943"/>
      <c r="P57" s="1943"/>
      <c r="Q57" s="1943"/>
      <c r="R57" s="1943"/>
      <c r="S57" s="1946"/>
    </row>
    <row r="58" spans="1:21" x14ac:dyDescent="0.2">
      <c r="D58" s="1303"/>
    </row>
    <row r="59" spans="1:21" x14ac:dyDescent="0.2">
      <c r="D59" s="1304"/>
      <c r="L59" s="1908"/>
    </row>
    <row r="60" spans="1:21" x14ac:dyDescent="0.2">
      <c r="D60" s="1304"/>
      <c r="E60" s="55"/>
      <c r="F60" s="55"/>
    </row>
    <row r="61" spans="1:21" x14ac:dyDescent="0.2">
      <c r="E61" s="55"/>
      <c r="F61" s="55"/>
    </row>
    <row r="62" spans="1:21" x14ac:dyDescent="0.2">
      <c r="E62" s="55"/>
      <c r="F62" s="55"/>
    </row>
    <row r="63" spans="1:21" x14ac:dyDescent="0.2">
      <c r="E63" s="55"/>
      <c r="F63" s="55"/>
    </row>
    <row r="65" spans="2:17" ht="15.75" x14ac:dyDescent="0.25">
      <c r="B65" s="275"/>
      <c r="C65" s="276"/>
    </row>
    <row r="66" spans="2:17" x14ac:dyDescent="0.2">
      <c r="C66" s="277"/>
    </row>
    <row r="67" spans="2:17" x14ac:dyDescent="0.2">
      <c r="C67" s="2158"/>
      <c r="D67" s="2158"/>
    </row>
    <row r="68" spans="2:17" ht="15.75" x14ac:dyDescent="0.25">
      <c r="B68" s="275"/>
      <c r="C68" s="276"/>
      <c r="P68" s="1465"/>
      <c r="Q68" s="1465"/>
    </row>
    <row r="69" spans="2:17" x14ac:dyDescent="0.2">
      <c r="C69" s="278"/>
    </row>
  </sheetData>
  <mergeCells count="56">
    <mergeCell ref="C67:D67"/>
    <mergeCell ref="D3:D4"/>
    <mergeCell ref="E3:E4"/>
    <mergeCell ref="F3:F4"/>
    <mergeCell ref="C3:C4"/>
    <mergeCell ref="A2:R2"/>
    <mergeCell ref="M5:N5"/>
    <mergeCell ref="B3:B4"/>
    <mergeCell ref="A3:A4"/>
    <mergeCell ref="O3:P3"/>
    <mergeCell ref="I3:I4"/>
    <mergeCell ref="M3:N3"/>
    <mergeCell ref="L3:L4"/>
    <mergeCell ref="Q5:R5"/>
    <mergeCell ref="O5:P5"/>
    <mergeCell ref="G3:G4"/>
    <mergeCell ref="H3:H4"/>
    <mergeCell ref="Q3:R3"/>
    <mergeCell ref="K3:K4"/>
    <mergeCell ref="J3:J4"/>
    <mergeCell ref="Q34:R34"/>
    <mergeCell ref="M29:N29"/>
    <mergeCell ref="J34:J35"/>
    <mergeCell ref="I34:I35"/>
    <mergeCell ref="H34:H35"/>
    <mergeCell ref="O29:P29"/>
    <mergeCell ref="O34:P34"/>
    <mergeCell ref="L34:L35"/>
    <mergeCell ref="K34:K35"/>
    <mergeCell ref="O15:P15"/>
    <mergeCell ref="M15:N15"/>
    <mergeCell ref="O20:P20"/>
    <mergeCell ref="M20:N20"/>
    <mergeCell ref="A34:A35"/>
    <mergeCell ref="G34:G35"/>
    <mergeCell ref="B34:B35"/>
    <mergeCell ref="C34:C35"/>
    <mergeCell ref="E34:E35"/>
    <mergeCell ref="D34:D35"/>
    <mergeCell ref="F34:F35"/>
    <mergeCell ref="Q10:R10"/>
    <mergeCell ref="M24:N24"/>
    <mergeCell ref="Q52:R52"/>
    <mergeCell ref="O52:P52"/>
    <mergeCell ref="M52:N52"/>
    <mergeCell ref="Q48:R48"/>
    <mergeCell ref="O48:P48"/>
    <mergeCell ref="M48:N48"/>
    <mergeCell ref="M34:N34"/>
    <mergeCell ref="O24:P24"/>
    <mergeCell ref="Q24:R24"/>
    <mergeCell ref="Q29:R29"/>
    <mergeCell ref="Q15:R15"/>
    <mergeCell ref="Q20:R20"/>
    <mergeCell ref="M10:N10"/>
    <mergeCell ref="O10:P10"/>
  </mergeCells>
  <pageMargins left="0.2" right="0.2" top="0.35" bottom="0.5" header="0.2" footer="0.2"/>
  <pageSetup paperSize="9" orientation="landscape" r:id="rId1"/>
  <headerFooter>
    <oddFooter>&amp;C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8"/>
  <sheetViews>
    <sheetView zoomScale="80" zoomScaleNormal="80" workbookViewId="0">
      <selection activeCell="C3" sqref="C3:C6"/>
    </sheetView>
  </sheetViews>
  <sheetFormatPr defaultRowHeight="15" x14ac:dyDescent="0.2"/>
  <cols>
    <col min="1" max="1" width="5" customWidth="1"/>
    <col min="2" max="2" width="25" style="39" customWidth="1"/>
    <col min="3" max="3" width="13.625" style="39" customWidth="1"/>
    <col min="4" max="4" width="13.25" style="39" customWidth="1"/>
    <col min="5" max="5" width="13.5" style="39" customWidth="1"/>
    <col min="6" max="6" width="9.75" style="39" customWidth="1"/>
    <col min="7" max="7" width="15.25" style="859" customWidth="1"/>
    <col min="8" max="8" width="10.75" style="39" customWidth="1"/>
    <col min="9" max="9" width="11" style="39" customWidth="1"/>
    <col min="10" max="10" width="11.5" style="859" customWidth="1"/>
    <col min="11" max="12" width="9" style="39"/>
  </cols>
  <sheetData>
    <row r="1" spans="1:12" ht="39.75" customHeight="1" x14ac:dyDescent="0.2">
      <c r="A1" s="2157" t="s">
        <v>860</v>
      </c>
      <c r="B1" s="2157"/>
      <c r="C1" s="2157"/>
      <c r="D1" s="2157"/>
      <c r="E1" s="2157"/>
      <c r="F1" s="2157"/>
      <c r="G1" s="2157"/>
      <c r="H1" s="2157"/>
      <c r="I1" s="2157"/>
      <c r="J1" s="2157"/>
    </row>
    <row r="2" spans="1:12" ht="13.5" customHeight="1" x14ac:dyDescent="0.35">
      <c r="B2" s="1305"/>
      <c r="C2" s="2189"/>
      <c r="D2" s="2189"/>
      <c r="E2" s="2189"/>
      <c r="F2" s="2189"/>
      <c r="G2" s="2189"/>
      <c r="H2" s="2189"/>
      <c r="I2" s="2189"/>
      <c r="J2" s="2189"/>
    </row>
    <row r="3" spans="1:12" ht="26.25" customHeight="1" x14ac:dyDescent="0.2">
      <c r="A3" s="2203" t="s">
        <v>14</v>
      </c>
      <c r="B3" s="2206" t="s">
        <v>229</v>
      </c>
      <c r="C3" s="2206" t="s">
        <v>240</v>
      </c>
      <c r="D3" s="2190" t="s">
        <v>241</v>
      </c>
      <c r="E3" s="2191"/>
      <c r="F3" s="2191"/>
      <c r="G3" s="2192"/>
      <c r="H3" s="2193" t="s">
        <v>246</v>
      </c>
      <c r="I3" s="2194"/>
      <c r="J3" s="2195"/>
    </row>
    <row r="4" spans="1:12" ht="45.75" customHeight="1" x14ac:dyDescent="0.2">
      <c r="A4" s="2204"/>
      <c r="B4" s="2207"/>
      <c r="C4" s="2207"/>
      <c r="D4" s="2199" t="s">
        <v>242</v>
      </c>
      <c r="E4" s="2200"/>
      <c r="F4" s="2201" t="s">
        <v>245</v>
      </c>
      <c r="G4" s="2187" t="s">
        <v>102</v>
      </c>
      <c r="H4" s="2196"/>
      <c r="I4" s="2197"/>
      <c r="J4" s="2198"/>
    </row>
    <row r="5" spans="1:12" ht="51.75" customHeight="1" x14ac:dyDescent="0.2">
      <c r="A5" s="2204"/>
      <c r="B5" s="2207"/>
      <c r="C5" s="2207"/>
      <c r="D5" s="307" t="s">
        <v>243</v>
      </c>
      <c r="E5" s="308" t="s">
        <v>244</v>
      </c>
      <c r="F5" s="2202"/>
      <c r="G5" s="2188"/>
      <c r="H5" s="307" t="s">
        <v>243</v>
      </c>
      <c r="I5" s="308" t="s">
        <v>244</v>
      </c>
      <c r="J5" s="860" t="s">
        <v>102</v>
      </c>
    </row>
    <row r="6" spans="1:12" ht="24" customHeight="1" x14ac:dyDescent="0.2">
      <c r="A6" s="2205"/>
      <c r="B6" s="2208"/>
      <c r="C6" s="2208"/>
      <c r="D6" s="308" t="s">
        <v>247</v>
      </c>
      <c r="E6" s="308" t="s">
        <v>247</v>
      </c>
      <c r="F6" s="308" t="s">
        <v>247</v>
      </c>
      <c r="G6" s="856" t="s">
        <v>247</v>
      </c>
      <c r="H6" s="308" t="s">
        <v>247</v>
      </c>
      <c r="I6" s="308" t="s">
        <v>247</v>
      </c>
      <c r="J6" s="856" t="s">
        <v>247</v>
      </c>
    </row>
    <row r="7" spans="1:12" ht="21.75" customHeight="1" x14ac:dyDescent="0.2">
      <c r="A7" s="309"/>
      <c r="B7" s="310" t="s">
        <v>102</v>
      </c>
      <c r="C7" s="475">
        <f>SUM(C8:C22)</f>
        <v>1262703</v>
      </c>
      <c r="D7" s="475">
        <f t="shared" ref="D7:J7" si="0">SUM(D8:D22)</f>
        <v>34384</v>
      </c>
      <c r="E7" s="475">
        <f t="shared" si="0"/>
        <v>5058</v>
      </c>
      <c r="F7" s="475">
        <f t="shared" si="0"/>
        <v>0</v>
      </c>
      <c r="G7" s="857">
        <f t="shared" si="0"/>
        <v>39442</v>
      </c>
      <c r="H7" s="475">
        <f t="shared" si="0"/>
        <v>31755</v>
      </c>
      <c r="I7" s="475">
        <f t="shared" si="0"/>
        <v>9699</v>
      </c>
      <c r="J7" s="857">
        <f t="shared" si="0"/>
        <v>41454</v>
      </c>
    </row>
    <row r="8" spans="1:12" s="39" customFormat="1" ht="21.75" customHeight="1" x14ac:dyDescent="0.25">
      <c r="A8" s="426">
        <v>1</v>
      </c>
      <c r="B8" s="368" t="s">
        <v>248</v>
      </c>
      <c r="C8" s="1315">
        <v>53244</v>
      </c>
      <c r="D8" s="1499">
        <v>0</v>
      </c>
      <c r="E8" s="1316">
        <v>620</v>
      </c>
      <c r="F8" s="477">
        <v>0</v>
      </c>
      <c r="G8" s="1322">
        <f t="shared" ref="G8:G21" si="1">F8+E8+D8</f>
        <v>620</v>
      </c>
      <c r="H8" s="478">
        <v>0</v>
      </c>
      <c r="I8" s="1316">
        <v>4279</v>
      </c>
      <c r="J8" s="1322">
        <f>I8+H8</f>
        <v>4279</v>
      </c>
      <c r="K8" s="1303"/>
    </row>
    <row r="9" spans="1:12" s="39" customFormat="1" ht="21.75" customHeight="1" x14ac:dyDescent="0.25">
      <c r="A9" s="426">
        <v>2</v>
      </c>
      <c r="B9" s="368" t="s">
        <v>861</v>
      </c>
      <c r="C9" s="1315">
        <f>94078+112314</f>
        <v>206392</v>
      </c>
      <c r="D9" s="1315">
        <f>14393</f>
        <v>14393</v>
      </c>
      <c r="E9" s="1316">
        <v>1623</v>
      </c>
      <c r="F9" s="477">
        <v>0</v>
      </c>
      <c r="G9" s="1322">
        <f>F9+E9+D9</f>
        <v>16016</v>
      </c>
      <c r="H9" s="1315">
        <f>5322</f>
        <v>5322</v>
      </c>
      <c r="I9" s="1316">
        <f>1641</f>
        <v>1641</v>
      </c>
      <c r="J9" s="1322">
        <f>I9+H9</f>
        <v>6963</v>
      </c>
    </row>
    <row r="10" spans="1:12" s="39" customFormat="1" ht="21.75" customHeight="1" x14ac:dyDescent="0.25">
      <c r="A10" s="426">
        <v>3</v>
      </c>
      <c r="B10" s="368" t="s">
        <v>862</v>
      </c>
      <c r="C10" s="1315">
        <f>20602+24310</f>
        <v>44912</v>
      </c>
      <c r="D10" s="1315">
        <v>71</v>
      </c>
      <c r="E10" s="1316">
        <v>0</v>
      </c>
      <c r="F10" s="477">
        <v>0</v>
      </c>
      <c r="G10" s="1322">
        <f t="shared" si="1"/>
        <v>71</v>
      </c>
      <c r="H10" s="1315">
        <v>1281</v>
      </c>
      <c r="I10" s="1316">
        <v>0</v>
      </c>
      <c r="J10" s="1322">
        <f t="shared" ref="J10:J21" si="2">I10+H10</f>
        <v>1281</v>
      </c>
    </row>
    <row r="11" spans="1:12" s="1306" customFormat="1" ht="21.75" customHeight="1" x14ac:dyDescent="0.25">
      <c r="A11" s="399">
        <v>4</v>
      </c>
      <c r="B11" s="368" t="s">
        <v>863</v>
      </c>
      <c r="C11" s="1315">
        <v>53623</v>
      </c>
      <c r="D11" s="1315">
        <v>698</v>
      </c>
      <c r="E11" s="1315">
        <v>38</v>
      </c>
      <c r="F11" s="1499">
        <v>0</v>
      </c>
      <c r="G11" s="1323">
        <f t="shared" si="1"/>
        <v>736</v>
      </c>
      <c r="H11" s="1315">
        <v>606</v>
      </c>
      <c r="I11" s="1316">
        <v>1</v>
      </c>
      <c r="J11" s="1323">
        <f>I11+H11</f>
        <v>607</v>
      </c>
    </row>
    <row r="12" spans="1:12" s="39" customFormat="1" ht="21.75" customHeight="1" x14ac:dyDescent="0.25">
      <c r="A12" s="426">
        <v>5</v>
      </c>
      <c r="B12" s="368" t="s">
        <v>864</v>
      </c>
      <c r="C12" s="1315">
        <f>130254+148099</f>
        <v>278353</v>
      </c>
      <c r="D12" s="1315">
        <f>11402+643</f>
        <v>12045</v>
      </c>
      <c r="E12" s="1316">
        <f>1449+161</f>
        <v>1610</v>
      </c>
      <c r="F12" s="477">
        <v>0</v>
      </c>
      <c r="G12" s="1322">
        <f t="shared" si="1"/>
        <v>13655</v>
      </c>
      <c r="H12" s="1315">
        <f>5421+307</f>
        <v>5728</v>
      </c>
      <c r="I12" s="1316">
        <f>5+21</f>
        <v>26</v>
      </c>
      <c r="J12" s="1322">
        <f>I12+H12</f>
        <v>5754</v>
      </c>
      <c r="L12" s="1306"/>
    </row>
    <row r="13" spans="1:12" s="39" customFormat="1" ht="21.75" customHeight="1" x14ac:dyDescent="0.25">
      <c r="A13" s="426">
        <v>6</v>
      </c>
      <c r="B13" s="368" t="s">
        <v>865</v>
      </c>
      <c r="C13" s="1315">
        <v>193118</v>
      </c>
      <c r="D13" s="1315">
        <v>484</v>
      </c>
      <c r="E13" s="1316">
        <v>296</v>
      </c>
      <c r="F13" s="477">
        <v>0</v>
      </c>
      <c r="G13" s="1322">
        <f>F13+E13+D13</f>
        <v>780</v>
      </c>
      <c r="H13" s="1315">
        <v>3011</v>
      </c>
      <c r="I13" s="1316">
        <v>31</v>
      </c>
      <c r="J13" s="1322">
        <f>I13+H13</f>
        <v>3042</v>
      </c>
    </row>
    <row r="14" spans="1:12" s="39" customFormat="1" ht="21.75" customHeight="1" x14ac:dyDescent="0.25">
      <c r="A14" s="426">
        <v>7</v>
      </c>
      <c r="B14" s="368" t="s">
        <v>866</v>
      </c>
      <c r="C14" s="1315">
        <v>140250</v>
      </c>
      <c r="D14" s="1315">
        <v>0</v>
      </c>
      <c r="E14" s="1316">
        <v>0</v>
      </c>
      <c r="F14" s="1317">
        <v>0</v>
      </c>
      <c r="G14" s="1322">
        <f t="shared" si="1"/>
        <v>0</v>
      </c>
      <c r="H14" s="1315">
        <v>2143</v>
      </c>
      <c r="I14" s="1315">
        <v>0</v>
      </c>
      <c r="J14" s="1323">
        <f t="shared" si="2"/>
        <v>2143</v>
      </c>
    </row>
    <row r="15" spans="1:12" s="39" customFormat="1" ht="21.75" customHeight="1" x14ac:dyDescent="0.25">
      <c r="A15" s="399">
        <v>8</v>
      </c>
      <c r="B15" s="368" t="s">
        <v>805</v>
      </c>
      <c r="C15" s="1315">
        <v>10356</v>
      </c>
      <c r="D15" s="1315">
        <v>1793</v>
      </c>
      <c r="E15" s="478">
        <v>0</v>
      </c>
      <c r="F15" s="476">
        <v>0</v>
      </c>
      <c r="G15" s="1323">
        <f t="shared" si="1"/>
        <v>1793</v>
      </c>
      <c r="H15" s="1315">
        <v>325</v>
      </c>
      <c r="I15" s="478">
        <v>0</v>
      </c>
      <c r="J15" s="1323">
        <f t="shared" si="2"/>
        <v>325</v>
      </c>
    </row>
    <row r="16" spans="1:12" s="1273" customFormat="1" ht="21.75" customHeight="1" x14ac:dyDescent="0.25">
      <c r="A16" s="1829">
        <v>9</v>
      </c>
      <c r="B16" s="368" t="s">
        <v>804</v>
      </c>
      <c r="C16" s="1315">
        <v>19573</v>
      </c>
      <c r="D16" s="1315">
        <v>1133</v>
      </c>
      <c r="E16" s="1316">
        <v>0</v>
      </c>
      <c r="F16" s="1317">
        <v>0</v>
      </c>
      <c r="G16" s="1322">
        <f t="shared" si="1"/>
        <v>1133</v>
      </c>
      <c r="H16" s="1315">
        <v>1265</v>
      </c>
      <c r="I16" s="1316">
        <v>0</v>
      </c>
      <c r="J16" s="1322">
        <f t="shared" si="2"/>
        <v>1265</v>
      </c>
    </row>
    <row r="17" spans="1:12" s="39" customFormat="1" ht="21.75" customHeight="1" x14ac:dyDescent="0.25">
      <c r="A17" s="426">
        <v>10</v>
      </c>
      <c r="B17" s="368" t="s">
        <v>803</v>
      </c>
      <c r="C17" s="1315">
        <v>31003</v>
      </c>
      <c r="D17" s="1315">
        <v>177</v>
      </c>
      <c r="E17" s="1316">
        <v>0</v>
      </c>
      <c r="F17" s="1317">
        <v>0</v>
      </c>
      <c r="G17" s="1830">
        <f t="shared" si="1"/>
        <v>177</v>
      </c>
      <c r="H17" s="1315">
        <v>1673</v>
      </c>
      <c r="I17" s="1316">
        <v>0</v>
      </c>
      <c r="J17" s="1322">
        <f t="shared" si="2"/>
        <v>1673</v>
      </c>
    </row>
    <row r="18" spans="1:12" s="596" customFormat="1" ht="21.75" customHeight="1" x14ac:dyDescent="0.25">
      <c r="A18" s="426">
        <v>11</v>
      </c>
      <c r="B18" s="368" t="s">
        <v>473</v>
      </c>
      <c r="C18" s="1315">
        <v>20602</v>
      </c>
      <c r="D18" s="1315">
        <v>204</v>
      </c>
      <c r="E18" s="1315">
        <v>3</v>
      </c>
      <c r="F18" s="478">
        <v>0</v>
      </c>
      <c r="G18" s="1323">
        <f t="shared" si="1"/>
        <v>207</v>
      </c>
      <c r="H18" s="1315">
        <v>6</v>
      </c>
      <c r="I18" s="1315">
        <v>34</v>
      </c>
      <c r="J18" s="1323">
        <f t="shared" si="2"/>
        <v>40</v>
      </c>
    </row>
    <row r="19" spans="1:12" s="39" customFormat="1" ht="21.75" customHeight="1" x14ac:dyDescent="0.25">
      <c r="A19" s="426">
        <v>12</v>
      </c>
      <c r="B19" s="368" t="s">
        <v>249</v>
      </c>
      <c r="C19" s="1315">
        <v>7476</v>
      </c>
      <c r="D19" s="1315">
        <v>85</v>
      </c>
      <c r="E19" s="1316">
        <v>0</v>
      </c>
      <c r="F19" s="1317">
        <v>0</v>
      </c>
      <c r="G19" s="1324">
        <f>F19+E19+D19</f>
        <v>85</v>
      </c>
      <c r="H19" s="1315">
        <v>260</v>
      </c>
      <c r="I19" s="1316">
        <v>0</v>
      </c>
      <c r="J19" s="1322">
        <f>I19+H19</f>
        <v>260</v>
      </c>
    </row>
    <row r="20" spans="1:12" s="39" customFormat="1" ht="21.75" customHeight="1" x14ac:dyDescent="0.25">
      <c r="A20" s="426">
        <v>13</v>
      </c>
      <c r="B20" s="368" t="s">
        <v>806</v>
      </c>
      <c r="C20" s="1315">
        <v>4242</v>
      </c>
      <c r="D20" s="1315">
        <v>135</v>
      </c>
      <c r="E20" s="479">
        <v>0</v>
      </c>
      <c r="F20" s="479">
        <v>0</v>
      </c>
      <c r="G20" s="1324">
        <f>F20+E20+D20</f>
        <v>135</v>
      </c>
      <c r="H20" s="1316">
        <v>1</v>
      </c>
      <c r="I20" s="479">
        <v>0</v>
      </c>
      <c r="J20" s="1322">
        <f>I20+H20</f>
        <v>1</v>
      </c>
    </row>
    <row r="21" spans="1:12" s="39" customFormat="1" ht="21.75" customHeight="1" x14ac:dyDescent="0.25">
      <c r="A21" s="426">
        <v>14</v>
      </c>
      <c r="B21" s="368" t="s">
        <v>724</v>
      </c>
      <c r="C21" s="1315">
        <v>3848</v>
      </c>
      <c r="D21" s="1315">
        <v>28</v>
      </c>
      <c r="E21" s="1316">
        <v>25</v>
      </c>
      <c r="F21" s="477">
        <v>0</v>
      </c>
      <c r="G21" s="1324">
        <f t="shared" si="1"/>
        <v>53</v>
      </c>
      <c r="H21" s="1315">
        <v>745</v>
      </c>
      <c r="I21" s="1316">
        <v>1695</v>
      </c>
      <c r="J21" s="1322">
        <f t="shared" si="2"/>
        <v>2440</v>
      </c>
    </row>
    <row r="22" spans="1:12" s="39" customFormat="1" ht="21.75" customHeight="1" x14ac:dyDescent="0.25">
      <c r="A22" s="1538">
        <v>15</v>
      </c>
      <c r="B22" s="1320" t="s">
        <v>472</v>
      </c>
      <c r="C22" s="1321">
        <v>195711</v>
      </c>
      <c r="D22" s="1321">
        <v>3138</v>
      </c>
      <c r="E22" s="1321">
        <v>843</v>
      </c>
      <c r="F22" s="1498"/>
      <c r="G22" s="1325">
        <f>F22+E22+D22</f>
        <v>3981</v>
      </c>
      <c r="H22" s="1321">
        <v>9389</v>
      </c>
      <c r="I22" s="1321">
        <v>1992</v>
      </c>
      <c r="J22" s="1325">
        <f>I22+H22</f>
        <v>11381</v>
      </c>
    </row>
    <row r="23" spans="1:12" ht="20.25" customHeight="1" x14ac:dyDescent="0.25">
      <c r="A23" s="39"/>
      <c r="B23" s="339"/>
      <c r="C23" s="1306"/>
      <c r="D23" s="425"/>
      <c r="E23" s="1306"/>
      <c r="F23" s="1306"/>
      <c r="G23" s="858"/>
      <c r="H23" s="1306"/>
      <c r="I23" s="1307"/>
      <c r="J23" s="858"/>
    </row>
    <row r="24" spans="1:12" s="18" customFormat="1" ht="23.25" customHeight="1" x14ac:dyDescent="0.2">
      <c r="B24" s="1308"/>
      <c r="C24" s="1309"/>
      <c r="D24" s="1310"/>
      <c r="E24" s="1311"/>
      <c r="F24" s="1311"/>
      <c r="G24" s="1312"/>
      <c r="H24" s="1311"/>
      <c r="I24" s="1311"/>
      <c r="J24" s="1312"/>
      <c r="K24" s="1300"/>
      <c r="L24" s="1300"/>
    </row>
    <row r="25" spans="1:12" x14ac:dyDescent="0.2">
      <c r="B25" s="1306"/>
      <c r="C25" s="1306"/>
      <c r="D25" s="1306"/>
      <c r="E25" s="1306"/>
      <c r="F25" s="1306"/>
      <c r="G25" s="858"/>
      <c r="H25" s="1306"/>
      <c r="I25" s="1306"/>
      <c r="J25" s="858"/>
    </row>
    <row r="26" spans="1:12" ht="15.75" x14ac:dyDescent="0.25">
      <c r="B26" s="1306"/>
      <c r="C26" s="279"/>
      <c r="D26" s="1306"/>
      <c r="E26" s="1306"/>
      <c r="F26" s="1306"/>
      <c r="G26" s="858"/>
      <c r="H26" s="1306"/>
      <c r="I26" s="1306"/>
      <c r="J26" s="858"/>
    </row>
    <row r="28" spans="1:12" x14ac:dyDescent="0.2">
      <c r="E28" s="1303"/>
    </row>
  </sheetData>
  <mergeCells count="10">
    <mergeCell ref="G4:G5"/>
    <mergeCell ref="A1:J1"/>
    <mergeCell ref="C2:J2"/>
    <mergeCell ref="D3:G3"/>
    <mergeCell ref="H3:J4"/>
    <mergeCell ref="D4:E4"/>
    <mergeCell ref="F4:F5"/>
    <mergeCell ref="A3:A6"/>
    <mergeCell ref="B3:B6"/>
    <mergeCell ref="C3:C6"/>
  </mergeCells>
  <phoneticPr fontId="20" type="noConversion"/>
  <pageMargins left="0.62" right="0.2" top="0.36" bottom="0.5" header="0.23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S14"/>
  <sheetViews>
    <sheetView zoomScale="80" zoomScaleNormal="80" workbookViewId="0">
      <selection activeCell="L13" sqref="L13"/>
    </sheetView>
  </sheetViews>
  <sheetFormatPr defaultRowHeight="15" x14ac:dyDescent="0.2"/>
  <cols>
    <col min="1" max="1" width="3.5" customWidth="1"/>
    <col min="2" max="2" width="15.375" style="395" customWidth="1"/>
    <col min="3" max="3" width="8" style="395" customWidth="1"/>
    <col min="4" max="4" width="9" style="23" customWidth="1"/>
    <col min="5" max="5" width="7.125" style="395" customWidth="1"/>
    <col min="6" max="6" width="6.25" style="395" customWidth="1"/>
    <col min="7" max="7" width="7.125" style="395" customWidth="1"/>
    <col min="8" max="8" width="8.625" style="395" customWidth="1"/>
    <col min="9" max="9" width="6.125" style="395" customWidth="1"/>
    <col min="10" max="10" width="6.25" style="395" customWidth="1"/>
    <col min="11" max="11" width="8.25" style="395" customWidth="1"/>
    <col min="12" max="12" width="6.75" style="395" customWidth="1"/>
    <col min="13" max="13" width="7" style="395" customWidth="1"/>
    <col min="14" max="14" width="8.375" style="596" customWidth="1"/>
    <col min="15" max="15" width="6.625" style="395" customWidth="1"/>
    <col min="16" max="16" width="6.5" style="395" customWidth="1"/>
    <col min="17" max="17" width="7.75" style="596" customWidth="1"/>
    <col min="18" max="18" width="6.375" style="395" customWidth="1"/>
    <col min="19" max="19" width="9" style="23"/>
  </cols>
  <sheetData>
    <row r="1" spans="1:18" ht="54" customHeight="1" x14ac:dyDescent="0.3">
      <c r="A1" s="2229" t="s">
        <v>729</v>
      </c>
      <c r="B1" s="2229"/>
      <c r="C1" s="2229"/>
      <c r="D1" s="2229"/>
      <c r="E1" s="2229"/>
      <c r="F1" s="2229"/>
      <c r="G1" s="2229"/>
      <c r="H1" s="2229"/>
      <c r="I1" s="2229"/>
      <c r="J1" s="2229"/>
      <c r="K1" s="2229"/>
      <c r="L1" s="2229"/>
      <c r="M1" s="2229"/>
      <c r="N1" s="2229"/>
      <c r="O1" s="2229"/>
      <c r="P1" s="2229"/>
      <c r="Q1" s="2229"/>
      <c r="R1" s="2229"/>
    </row>
    <row r="2" spans="1:18" ht="37.5" customHeight="1" x14ac:dyDescent="0.35">
      <c r="B2" s="400"/>
    </row>
    <row r="3" spans="1:18" ht="25.5" customHeight="1" x14ac:dyDescent="0.2">
      <c r="A3" s="2211" t="s">
        <v>14</v>
      </c>
      <c r="B3" s="2230" t="s">
        <v>285</v>
      </c>
      <c r="C3" s="2217" t="s">
        <v>438</v>
      </c>
      <c r="D3" s="2218"/>
      <c r="E3" s="2219"/>
      <c r="F3" s="2214" t="s">
        <v>216</v>
      </c>
      <c r="G3" s="2217" t="s">
        <v>439</v>
      </c>
      <c r="H3" s="2218"/>
      <c r="I3" s="2219"/>
      <c r="J3" s="2217" t="s">
        <v>440</v>
      </c>
      <c r="K3" s="2218"/>
      <c r="L3" s="2219"/>
      <c r="M3" s="2217" t="s">
        <v>219</v>
      </c>
      <c r="N3" s="2218"/>
      <c r="O3" s="2219"/>
      <c r="P3" s="2223" t="s">
        <v>217</v>
      </c>
      <c r="Q3" s="2224"/>
      <c r="R3" s="2225"/>
    </row>
    <row r="4" spans="1:18" ht="24.75" customHeight="1" x14ac:dyDescent="0.2">
      <c r="A4" s="2212"/>
      <c r="B4" s="2231"/>
      <c r="C4" s="2220"/>
      <c r="D4" s="2221"/>
      <c r="E4" s="2222"/>
      <c r="F4" s="2215"/>
      <c r="G4" s="2220"/>
      <c r="H4" s="2221"/>
      <c r="I4" s="2222"/>
      <c r="J4" s="2220"/>
      <c r="K4" s="2221"/>
      <c r="L4" s="2222"/>
      <c r="M4" s="2220"/>
      <c r="N4" s="2221"/>
      <c r="O4" s="2222"/>
      <c r="P4" s="2226"/>
      <c r="Q4" s="2227"/>
      <c r="R4" s="2228"/>
    </row>
    <row r="5" spans="1:18" ht="56.25" customHeight="1" x14ac:dyDescent="0.2">
      <c r="A5" s="2213"/>
      <c r="B5" s="2232"/>
      <c r="C5" s="1088" t="s">
        <v>619</v>
      </c>
      <c r="D5" s="1313" t="s">
        <v>720</v>
      </c>
      <c r="E5" s="401" t="s">
        <v>0</v>
      </c>
      <c r="F5" s="2216"/>
      <c r="G5" s="1088" t="s">
        <v>619</v>
      </c>
      <c r="H5" s="1313" t="s">
        <v>720</v>
      </c>
      <c r="I5" s="401" t="s">
        <v>0</v>
      </c>
      <c r="J5" s="1088" t="s">
        <v>619</v>
      </c>
      <c r="K5" s="1313" t="s">
        <v>720</v>
      </c>
      <c r="L5" s="401" t="s">
        <v>0</v>
      </c>
      <c r="M5" s="1088" t="s">
        <v>619</v>
      </c>
      <c r="N5" s="1313" t="s">
        <v>720</v>
      </c>
      <c r="O5" s="401" t="s">
        <v>0</v>
      </c>
      <c r="P5" s="1088" t="s">
        <v>619</v>
      </c>
      <c r="Q5" s="1313" t="s">
        <v>720</v>
      </c>
      <c r="R5" s="401" t="s">
        <v>0</v>
      </c>
    </row>
    <row r="6" spans="1:18" ht="30" customHeight="1" x14ac:dyDescent="0.2">
      <c r="A6" s="20">
        <v>1</v>
      </c>
      <c r="B6" s="413" t="s">
        <v>107</v>
      </c>
      <c r="C6" s="407">
        <v>2000</v>
      </c>
      <c r="D6" s="408">
        <v>235</v>
      </c>
      <c r="E6" s="412">
        <f t="shared" ref="E6:E13" si="0">D6/C6*100</f>
        <v>11.75</v>
      </c>
      <c r="F6" s="410">
        <v>0</v>
      </c>
      <c r="G6" s="409">
        <v>40</v>
      </c>
      <c r="H6" s="1107">
        <v>2</v>
      </c>
      <c r="I6" s="412">
        <f t="shared" ref="I6:I13" si="1">H6/G6*100</f>
        <v>5</v>
      </c>
      <c r="J6" s="409">
        <v>8</v>
      </c>
      <c r="K6" s="1109">
        <v>2</v>
      </c>
      <c r="L6" s="412">
        <f>K6/J6*100</f>
        <v>25</v>
      </c>
      <c r="M6" s="409">
        <v>27</v>
      </c>
      <c r="N6" s="1109">
        <v>0</v>
      </c>
      <c r="O6" s="414">
        <f t="shared" ref="O6:O13" si="2">N6/M6*100</f>
        <v>0</v>
      </c>
      <c r="P6" s="415">
        <v>5</v>
      </c>
      <c r="Q6" s="1109">
        <v>0</v>
      </c>
      <c r="R6" s="415">
        <v>0</v>
      </c>
    </row>
    <row r="7" spans="1:18" ht="30" customHeight="1" x14ac:dyDescent="0.2">
      <c r="A7" s="21">
        <v>2</v>
      </c>
      <c r="B7" s="413" t="s">
        <v>28</v>
      </c>
      <c r="C7" s="407">
        <v>5000</v>
      </c>
      <c r="D7" s="494">
        <v>917</v>
      </c>
      <c r="E7" s="412">
        <f t="shared" si="0"/>
        <v>18.34</v>
      </c>
      <c r="F7" s="410">
        <v>0</v>
      </c>
      <c r="G7" s="372">
        <v>80</v>
      </c>
      <c r="H7" s="1107">
        <v>0</v>
      </c>
      <c r="I7" s="412">
        <f t="shared" si="1"/>
        <v>0</v>
      </c>
      <c r="J7" s="372">
        <v>10</v>
      </c>
      <c r="K7" s="1109">
        <v>0</v>
      </c>
      <c r="L7" s="412">
        <f>K7/J7*100</f>
        <v>0</v>
      </c>
      <c r="M7" s="372">
        <v>65</v>
      </c>
      <c r="N7" s="1109">
        <v>0</v>
      </c>
      <c r="O7" s="414">
        <f t="shared" si="2"/>
        <v>0</v>
      </c>
      <c r="P7" s="416">
        <v>5</v>
      </c>
      <c r="Q7" s="1109">
        <v>0</v>
      </c>
      <c r="R7" s="416">
        <v>0</v>
      </c>
    </row>
    <row r="8" spans="1:18" ht="30" customHeight="1" x14ac:dyDescent="0.2">
      <c r="A8" s="21">
        <v>3</v>
      </c>
      <c r="B8" s="417" t="s">
        <v>157</v>
      </c>
      <c r="C8" s="411">
        <v>5000</v>
      </c>
      <c r="D8" s="494">
        <v>668</v>
      </c>
      <c r="E8" s="412">
        <f t="shared" si="0"/>
        <v>13.36</v>
      </c>
      <c r="F8" s="410">
        <v>0</v>
      </c>
      <c r="G8" s="372">
        <v>90</v>
      </c>
      <c r="H8" s="1107">
        <v>0</v>
      </c>
      <c r="I8" s="412">
        <f t="shared" si="1"/>
        <v>0</v>
      </c>
      <c r="J8" s="372">
        <v>10</v>
      </c>
      <c r="K8" s="1109">
        <v>0</v>
      </c>
      <c r="L8" s="412">
        <f>K8/J8*100</f>
        <v>0</v>
      </c>
      <c r="M8" s="372">
        <v>70</v>
      </c>
      <c r="N8" s="1110">
        <v>0</v>
      </c>
      <c r="O8" s="414">
        <f t="shared" si="2"/>
        <v>0</v>
      </c>
      <c r="P8" s="416">
        <v>10</v>
      </c>
      <c r="Q8" s="1109">
        <v>0</v>
      </c>
      <c r="R8" s="458">
        <f t="shared" ref="R8:R13" si="3">Q8/P8*100</f>
        <v>0</v>
      </c>
    </row>
    <row r="9" spans="1:18" ht="30" customHeight="1" x14ac:dyDescent="0.2">
      <c r="A9" s="21">
        <v>4</v>
      </c>
      <c r="B9" s="417" t="s">
        <v>105</v>
      </c>
      <c r="C9" s="411">
        <v>4500</v>
      </c>
      <c r="D9" s="494">
        <v>721</v>
      </c>
      <c r="E9" s="412">
        <f t="shared" si="0"/>
        <v>16.022222222222222</v>
      </c>
      <c r="F9" s="410">
        <v>0</v>
      </c>
      <c r="G9" s="372">
        <v>80</v>
      </c>
      <c r="H9" s="1107">
        <v>10</v>
      </c>
      <c r="I9" s="412">
        <f t="shared" si="1"/>
        <v>12.5</v>
      </c>
      <c r="J9" s="372">
        <v>2</v>
      </c>
      <c r="K9" s="1109">
        <v>0</v>
      </c>
      <c r="L9" s="412">
        <f>K9/J9*100</f>
        <v>0</v>
      </c>
      <c r="M9" s="372">
        <v>73</v>
      </c>
      <c r="N9" s="1109">
        <v>10</v>
      </c>
      <c r="O9" s="414">
        <f t="shared" si="2"/>
        <v>13.698630136986301</v>
      </c>
      <c r="P9" s="416">
        <v>5</v>
      </c>
      <c r="Q9" s="1109">
        <v>0</v>
      </c>
      <c r="R9" s="458">
        <f t="shared" si="3"/>
        <v>0</v>
      </c>
    </row>
    <row r="10" spans="1:18" ht="30" customHeight="1" x14ac:dyDescent="0.2">
      <c r="A10" s="21">
        <v>5</v>
      </c>
      <c r="B10" s="417" t="s">
        <v>156</v>
      </c>
      <c r="C10" s="411">
        <v>6200</v>
      </c>
      <c r="D10" s="494">
        <v>1271</v>
      </c>
      <c r="E10" s="412">
        <f t="shared" si="0"/>
        <v>20.5</v>
      </c>
      <c r="F10" s="410">
        <v>0</v>
      </c>
      <c r="G10" s="372">
        <v>90</v>
      </c>
      <c r="H10" s="1108">
        <v>4</v>
      </c>
      <c r="I10" s="412">
        <f t="shared" si="1"/>
        <v>4.4444444444444446</v>
      </c>
      <c r="J10" s="372">
        <v>10</v>
      </c>
      <c r="K10" s="1109">
        <v>0</v>
      </c>
      <c r="L10" s="412">
        <f>K10/J10*100</f>
        <v>0</v>
      </c>
      <c r="M10" s="372">
        <v>15</v>
      </c>
      <c r="N10" s="1110">
        <v>4</v>
      </c>
      <c r="O10" s="414">
        <f t="shared" si="2"/>
        <v>26.666666666666668</v>
      </c>
      <c r="P10" s="416">
        <v>10</v>
      </c>
      <c r="Q10" s="1109">
        <v>0</v>
      </c>
      <c r="R10" s="458">
        <f t="shared" si="3"/>
        <v>0</v>
      </c>
    </row>
    <row r="11" spans="1:18" ht="30" customHeight="1" x14ac:dyDescent="0.2">
      <c r="A11" s="21">
        <v>6</v>
      </c>
      <c r="B11" s="417" t="s">
        <v>201</v>
      </c>
      <c r="C11" s="244">
        <v>1000</v>
      </c>
      <c r="D11" s="494">
        <v>203</v>
      </c>
      <c r="E11" s="412">
        <f t="shared" si="0"/>
        <v>20.3</v>
      </c>
      <c r="F11" s="410">
        <v>0</v>
      </c>
      <c r="G11" s="372">
        <v>20</v>
      </c>
      <c r="H11" s="1107">
        <v>0</v>
      </c>
      <c r="I11" s="412">
        <f t="shared" si="1"/>
        <v>0</v>
      </c>
      <c r="J11" s="410">
        <v>0</v>
      </c>
      <c r="K11" s="1109">
        <v>0</v>
      </c>
      <c r="L11" s="412"/>
      <c r="M11" s="372">
        <v>70</v>
      </c>
      <c r="N11" s="1109">
        <v>0</v>
      </c>
      <c r="O11" s="414">
        <f t="shared" si="2"/>
        <v>0</v>
      </c>
      <c r="P11" s="416">
        <v>5</v>
      </c>
      <c r="Q11" s="1109">
        <v>0</v>
      </c>
      <c r="R11" s="480">
        <f>Q11/P11*100</f>
        <v>0</v>
      </c>
    </row>
    <row r="12" spans="1:18" ht="30" customHeight="1" x14ac:dyDescent="0.2">
      <c r="A12" s="21">
        <v>7</v>
      </c>
      <c r="B12" s="417" t="s">
        <v>55</v>
      </c>
      <c r="C12" s="411">
        <v>6300</v>
      </c>
      <c r="D12" s="494">
        <v>1572</v>
      </c>
      <c r="E12" s="412">
        <f t="shared" si="0"/>
        <v>24.952380952380953</v>
      </c>
      <c r="F12" s="410">
        <v>0</v>
      </c>
      <c r="G12" s="372">
        <v>100</v>
      </c>
      <c r="H12" s="1108">
        <v>11</v>
      </c>
      <c r="I12" s="412">
        <f t="shared" si="1"/>
        <v>11</v>
      </c>
      <c r="J12" s="372">
        <v>10</v>
      </c>
      <c r="K12" s="1110">
        <v>2</v>
      </c>
      <c r="L12" s="412">
        <f>K12/J12*100</f>
        <v>20</v>
      </c>
      <c r="M12" s="372">
        <v>80</v>
      </c>
      <c r="N12" s="1110">
        <v>6</v>
      </c>
      <c r="O12" s="414">
        <f t="shared" si="2"/>
        <v>7.5</v>
      </c>
      <c r="P12" s="416">
        <v>10</v>
      </c>
      <c r="Q12" s="1329">
        <v>3</v>
      </c>
      <c r="R12" s="458">
        <f>Q12/P12*100</f>
        <v>30</v>
      </c>
    </row>
    <row r="13" spans="1:18" ht="30" customHeight="1" x14ac:dyDescent="0.2">
      <c r="A13" s="2209" t="s">
        <v>13</v>
      </c>
      <c r="B13" s="2210"/>
      <c r="C13" s="369">
        <f>SUM(C6:C12)</f>
        <v>30000</v>
      </c>
      <c r="D13" s="457">
        <f ca="1">SUM(D6:D14)</f>
        <v>5587</v>
      </c>
      <c r="E13" s="402">
        <f t="shared" ca="1" si="0"/>
        <v>18.623333333333335</v>
      </c>
      <c r="F13" s="369">
        <f ca="1">SUM(F6:F14)</f>
        <v>0</v>
      </c>
      <c r="G13" s="369">
        <f ca="1">SUM(G6:G14)</f>
        <v>500</v>
      </c>
      <c r="H13" s="369">
        <f ca="1">SUM(H6:H14)</f>
        <v>27</v>
      </c>
      <c r="I13" s="406">
        <f t="shared" ca="1" si="1"/>
        <v>5.4</v>
      </c>
      <c r="J13" s="369">
        <f>SUM(J6:J12)</f>
        <v>50</v>
      </c>
      <c r="K13" s="1111">
        <f ca="1">SUM(K6:K14)</f>
        <v>5</v>
      </c>
      <c r="L13" s="406">
        <f ca="1">K13/J13*100</f>
        <v>5.2631578947368416</v>
      </c>
      <c r="M13" s="369">
        <f>SUM(M6:M12)</f>
        <v>400</v>
      </c>
      <c r="N13" s="1111">
        <f>SUM(N6:N12)</f>
        <v>20</v>
      </c>
      <c r="O13" s="406">
        <f t="shared" si="2"/>
        <v>5</v>
      </c>
      <c r="P13" s="369">
        <f>SUM(P6:P12)</f>
        <v>50</v>
      </c>
      <c r="Q13" s="1111">
        <f>SUM(Q6:Q12)</f>
        <v>3</v>
      </c>
      <c r="R13" s="406">
        <f t="shared" si="3"/>
        <v>6</v>
      </c>
    </row>
    <row r="14" spans="1:18" ht="24" customHeight="1" x14ac:dyDescent="0.2"/>
  </sheetData>
  <mergeCells count="10">
    <mergeCell ref="A1:R1"/>
    <mergeCell ref="B3:B5"/>
    <mergeCell ref="C3:E4"/>
    <mergeCell ref="G3:I4"/>
    <mergeCell ref="M3:O4"/>
    <mergeCell ref="A13:B13"/>
    <mergeCell ref="A3:A5"/>
    <mergeCell ref="F3:F5"/>
    <mergeCell ref="J3:L4"/>
    <mergeCell ref="P3:R4"/>
  </mergeCells>
  <phoneticPr fontId="20" type="noConversion"/>
  <pageMargins left="0" right="0" top="0.83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33"/>
  <sheetViews>
    <sheetView topLeftCell="A10" zoomScale="110" zoomScaleNormal="110" workbookViewId="0">
      <selection activeCell="J29" sqref="J29"/>
    </sheetView>
  </sheetViews>
  <sheetFormatPr defaultRowHeight="15" x14ac:dyDescent="0.2"/>
  <cols>
    <col min="1" max="1" width="4" customWidth="1"/>
    <col min="2" max="2" width="21.75" customWidth="1"/>
    <col min="3" max="3" width="10.75" customWidth="1"/>
    <col min="4" max="4" width="12.75" style="395" customWidth="1"/>
    <col min="5" max="5" width="9.75" customWidth="1"/>
    <col min="6" max="6" width="11.25" customWidth="1"/>
    <col min="7" max="7" width="13.625" style="395" customWidth="1"/>
    <col min="8" max="8" width="10.25" customWidth="1"/>
    <col min="9" max="9" width="10.5" customWidth="1"/>
    <col min="10" max="10" width="13" style="395" customWidth="1"/>
    <col min="11" max="11" width="8.75" customWidth="1"/>
    <col min="12" max="12" width="9.5" customWidth="1"/>
    <col min="13" max="13" width="10.25" customWidth="1"/>
    <col min="14" max="14" width="7.75" customWidth="1"/>
    <col min="15" max="16" width="7.375" customWidth="1"/>
    <col min="17" max="17" width="8" customWidth="1"/>
  </cols>
  <sheetData>
    <row r="1" spans="1:17" ht="47.25" customHeight="1" x14ac:dyDescent="0.2">
      <c r="A1" s="2248" t="s">
        <v>908</v>
      </c>
      <c r="B1" s="2248"/>
      <c r="C1" s="2248"/>
      <c r="D1" s="2248"/>
      <c r="E1" s="2248"/>
      <c r="F1" s="2248"/>
      <c r="G1" s="2248"/>
      <c r="H1" s="2248"/>
      <c r="I1" s="2248"/>
      <c r="J1" s="2248"/>
      <c r="K1" s="2248"/>
      <c r="L1" s="356"/>
      <c r="M1" s="356"/>
      <c r="N1" s="356"/>
      <c r="O1" s="356"/>
      <c r="P1" s="356"/>
      <c r="Q1" s="356"/>
    </row>
    <row r="2" spans="1:17" ht="24" customHeight="1" x14ac:dyDescent="0.2">
      <c r="B2" s="355"/>
      <c r="C2" s="355"/>
      <c r="D2" s="779"/>
      <c r="E2" s="355"/>
      <c r="F2" s="355"/>
      <c r="G2" s="779"/>
      <c r="H2" s="355"/>
      <c r="I2" s="355"/>
      <c r="J2" s="779"/>
      <c r="K2" s="355"/>
      <c r="L2" s="355"/>
      <c r="M2" s="355"/>
      <c r="N2" s="355"/>
      <c r="O2" s="355"/>
      <c r="P2" s="355"/>
      <c r="Q2" s="355"/>
    </row>
    <row r="3" spans="1:17" ht="28.5" customHeight="1" x14ac:dyDescent="0.2">
      <c r="A3" s="2249" t="s">
        <v>14</v>
      </c>
      <c r="B3" s="2250" t="s">
        <v>441</v>
      </c>
      <c r="C3" s="2251" t="s">
        <v>295</v>
      </c>
      <c r="D3" s="2252"/>
      <c r="E3" s="2252"/>
      <c r="F3" s="2252"/>
      <c r="G3" s="2252"/>
      <c r="H3" s="2252"/>
      <c r="I3" s="2252"/>
      <c r="J3" s="2252"/>
      <c r="K3" s="2253"/>
    </row>
    <row r="4" spans="1:17" ht="25.5" customHeight="1" x14ac:dyDescent="0.2">
      <c r="A4" s="2249"/>
      <c r="B4" s="2250"/>
      <c r="C4" s="2234" t="s">
        <v>296</v>
      </c>
      <c r="D4" s="2234"/>
      <c r="E4" s="2235"/>
      <c r="F4" s="2238" t="s">
        <v>475</v>
      </c>
      <c r="G4" s="2234"/>
      <c r="H4" s="2235"/>
      <c r="I4" s="2238" t="s">
        <v>476</v>
      </c>
      <c r="J4" s="2234"/>
      <c r="K4" s="2235"/>
    </row>
    <row r="5" spans="1:17" ht="13.5" customHeight="1" x14ac:dyDescent="0.2">
      <c r="A5" s="2249"/>
      <c r="B5" s="2250"/>
      <c r="C5" s="2236"/>
      <c r="D5" s="2236"/>
      <c r="E5" s="2237"/>
      <c r="F5" s="2239"/>
      <c r="G5" s="2236"/>
      <c r="H5" s="2237"/>
      <c r="I5" s="2239"/>
      <c r="J5" s="2236"/>
      <c r="K5" s="2237"/>
    </row>
    <row r="6" spans="1:17" ht="40.5" customHeight="1" x14ac:dyDescent="0.2">
      <c r="A6" s="2249"/>
      <c r="B6" s="2250"/>
      <c r="C6" s="1400" t="s">
        <v>894</v>
      </c>
      <c r="D6" s="1500" t="s">
        <v>838</v>
      </c>
      <c r="E6" s="778" t="s">
        <v>0</v>
      </c>
      <c r="F6" s="1933" t="s">
        <v>894</v>
      </c>
      <c r="G6" s="1932" t="s">
        <v>838</v>
      </c>
      <c r="H6" s="778" t="s">
        <v>0</v>
      </c>
      <c r="I6" s="1933" t="s">
        <v>894</v>
      </c>
      <c r="J6" s="1932" t="s">
        <v>838</v>
      </c>
      <c r="K6" s="778" t="s">
        <v>0</v>
      </c>
    </row>
    <row r="7" spans="1:17" ht="31.5" customHeight="1" x14ac:dyDescent="0.2">
      <c r="A7" s="780">
        <v>1</v>
      </c>
      <c r="B7" s="1930" t="s">
        <v>107</v>
      </c>
      <c r="C7" s="1139">
        <v>135</v>
      </c>
      <c r="D7" s="1139">
        <f>G7+J7</f>
        <v>137</v>
      </c>
      <c r="E7" s="482">
        <f t="shared" ref="E7:E15" si="0">D7/C7*100</f>
        <v>101.48148148148148</v>
      </c>
      <c r="F7" s="817">
        <v>72</v>
      </c>
      <c r="G7" s="370">
        <v>73</v>
      </c>
      <c r="H7" s="482">
        <f t="shared" ref="H7:H15" si="1">G7/F7*100</f>
        <v>101.38888888888889</v>
      </c>
      <c r="I7" s="817">
        <v>63</v>
      </c>
      <c r="J7" s="370">
        <v>64</v>
      </c>
      <c r="K7" s="482">
        <f t="shared" ref="K7:K15" si="2">J7/I7*100</f>
        <v>101.58730158730158</v>
      </c>
    </row>
    <row r="8" spans="1:17" ht="31.5" customHeight="1" x14ac:dyDescent="0.2">
      <c r="A8" s="781">
        <v>2</v>
      </c>
      <c r="B8" s="1930" t="s">
        <v>28</v>
      </c>
      <c r="C8" s="1182">
        <v>174</v>
      </c>
      <c r="D8" s="1182">
        <f t="shared" ref="D8:D14" si="3">G8+J8</f>
        <v>178</v>
      </c>
      <c r="E8" s="1171">
        <f t="shared" si="0"/>
        <v>102.29885057471265</v>
      </c>
      <c r="F8" s="818">
        <v>86</v>
      </c>
      <c r="G8" s="777">
        <v>88</v>
      </c>
      <c r="H8" s="1171">
        <f t="shared" si="1"/>
        <v>102.32558139534885</v>
      </c>
      <c r="I8" s="818">
        <v>88</v>
      </c>
      <c r="J8" s="777">
        <v>90</v>
      </c>
      <c r="K8" s="1171">
        <f t="shared" si="2"/>
        <v>102.27272727272727</v>
      </c>
    </row>
    <row r="9" spans="1:17" ht="31.5" customHeight="1" x14ac:dyDescent="0.2">
      <c r="A9" s="781">
        <v>3</v>
      </c>
      <c r="B9" s="1930" t="s">
        <v>106</v>
      </c>
      <c r="C9" s="1182">
        <v>625</v>
      </c>
      <c r="D9" s="1182">
        <f t="shared" si="3"/>
        <v>653</v>
      </c>
      <c r="E9" s="1171">
        <f t="shared" si="0"/>
        <v>104.47999999999999</v>
      </c>
      <c r="F9" s="818">
        <v>309</v>
      </c>
      <c r="G9" s="777">
        <v>321</v>
      </c>
      <c r="H9" s="1171">
        <f t="shared" si="1"/>
        <v>103.88349514563106</v>
      </c>
      <c r="I9" s="818">
        <v>316</v>
      </c>
      <c r="J9" s="777">
        <v>332</v>
      </c>
      <c r="K9" s="1171">
        <f t="shared" si="2"/>
        <v>105.0632911392405</v>
      </c>
    </row>
    <row r="10" spans="1:17" ht="31.5" customHeight="1" x14ac:dyDescent="0.2">
      <c r="A10" s="781">
        <v>4</v>
      </c>
      <c r="B10" s="176" t="s">
        <v>292</v>
      </c>
      <c r="C10" s="1182">
        <v>446</v>
      </c>
      <c r="D10" s="1182">
        <f t="shared" si="3"/>
        <v>465</v>
      </c>
      <c r="E10" s="1171">
        <f t="shared" si="0"/>
        <v>104.26008968609865</v>
      </c>
      <c r="F10" s="818">
        <v>205</v>
      </c>
      <c r="G10" s="777">
        <v>211</v>
      </c>
      <c r="H10" s="1171">
        <f t="shared" si="1"/>
        <v>102.92682926829269</v>
      </c>
      <c r="I10" s="818">
        <v>241</v>
      </c>
      <c r="J10" s="777">
        <v>254</v>
      </c>
      <c r="K10" s="1171">
        <f t="shared" si="2"/>
        <v>105.3941908713693</v>
      </c>
    </row>
    <row r="11" spans="1:17" ht="31.5" customHeight="1" x14ac:dyDescent="0.2">
      <c r="A11" s="781">
        <v>5</v>
      </c>
      <c r="B11" s="176" t="s">
        <v>156</v>
      </c>
      <c r="C11" s="1182">
        <v>597</v>
      </c>
      <c r="D11" s="1182">
        <f t="shared" si="3"/>
        <v>604</v>
      </c>
      <c r="E11" s="1171">
        <f t="shared" si="0"/>
        <v>101.17252931323284</v>
      </c>
      <c r="F11" s="818">
        <v>283</v>
      </c>
      <c r="G11" s="777">
        <v>290</v>
      </c>
      <c r="H11" s="1171">
        <f t="shared" si="1"/>
        <v>102.47349823321554</v>
      </c>
      <c r="I11" s="818">
        <v>314</v>
      </c>
      <c r="J11" s="777">
        <v>314</v>
      </c>
      <c r="K11" s="1171">
        <f t="shared" si="2"/>
        <v>100</v>
      </c>
    </row>
    <row r="12" spans="1:17" ht="31.5" customHeight="1" x14ac:dyDescent="0.2">
      <c r="A12" s="781">
        <v>6</v>
      </c>
      <c r="B12" s="176" t="s">
        <v>55</v>
      </c>
      <c r="C12" s="1182">
        <v>732</v>
      </c>
      <c r="D12" s="1182">
        <f t="shared" si="3"/>
        <v>749</v>
      </c>
      <c r="E12" s="1171">
        <f t="shared" si="0"/>
        <v>102.32240437158471</v>
      </c>
      <c r="F12" s="818">
        <v>333</v>
      </c>
      <c r="G12" s="777">
        <v>338</v>
      </c>
      <c r="H12" s="1171">
        <f t="shared" si="1"/>
        <v>101.50150150150151</v>
      </c>
      <c r="I12" s="818">
        <v>399</v>
      </c>
      <c r="J12" s="777">
        <v>411</v>
      </c>
      <c r="K12" s="1171">
        <f t="shared" si="2"/>
        <v>103.00751879699249</v>
      </c>
    </row>
    <row r="13" spans="1:17" ht="31.5" customHeight="1" x14ac:dyDescent="0.2">
      <c r="A13" s="781">
        <v>7</v>
      </c>
      <c r="B13" s="176" t="s">
        <v>103</v>
      </c>
      <c r="C13" s="1182">
        <v>306</v>
      </c>
      <c r="D13" s="1182">
        <f>G13+J13</f>
        <v>312</v>
      </c>
      <c r="E13" s="1843">
        <f>D13/C13*100</f>
        <v>101.96078431372548</v>
      </c>
      <c r="F13" s="818">
        <v>161</v>
      </c>
      <c r="G13" s="777">
        <v>161</v>
      </c>
      <c r="H13" s="1843">
        <f>G13/F13*100</f>
        <v>100</v>
      </c>
      <c r="I13" s="818">
        <v>145</v>
      </c>
      <c r="J13" s="777">
        <v>151</v>
      </c>
      <c r="K13" s="1843">
        <f>J13/I13*100</f>
        <v>104.13793103448276</v>
      </c>
    </row>
    <row r="14" spans="1:17" ht="31.5" customHeight="1" x14ac:dyDescent="0.2">
      <c r="A14" s="781">
        <v>8</v>
      </c>
      <c r="B14" s="373" t="s">
        <v>868</v>
      </c>
      <c r="C14" s="1183">
        <v>14</v>
      </c>
      <c r="D14" s="1183">
        <f t="shared" si="3"/>
        <v>23</v>
      </c>
      <c r="E14" s="1844">
        <f>D14/C14*100</f>
        <v>164.28571428571428</v>
      </c>
      <c r="F14" s="1184">
        <v>3</v>
      </c>
      <c r="G14" s="1170">
        <v>8</v>
      </c>
      <c r="H14" s="1844">
        <f>G14/F14*100</f>
        <v>266.66666666666663</v>
      </c>
      <c r="I14" s="1184">
        <v>11</v>
      </c>
      <c r="J14" s="1170">
        <v>15</v>
      </c>
      <c r="K14" s="1844">
        <f>J14/I14*100</f>
        <v>136.36363636363635</v>
      </c>
    </row>
    <row r="15" spans="1:17" ht="31.5" customHeight="1" x14ac:dyDescent="0.2">
      <c r="A15" s="2209" t="s">
        <v>297</v>
      </c>
      <c r="B15" s="2210"/>
      <c r="C15" s="473">
        <f>SUM(C7:C14)</f>
        <v>3029</v>
      </c>
      <c r="D15" s="1180">
        <f>SUM(D7:D14)</f>
        <v>3121</v>
      </c>
      <c r="E15" s="526">
        <f t="shared" si="0"/>
        <v>103.03730604159789</v>
      </c>
      <c r="F15" s="461">
        <f>SUM(F7:F14)</f>
        <v>1452</v>
      </c>
      <c r="G15" s="473">
        <f>SUM(G7:G14)</f>
        <v>1490</v>
      </c>
      <c r="H15" s="481">
        <f t="shared" si="1"/>
        <v>102.61707988980717</v>
      </c>
      <c r="I15" s="819">
        <f>SUM(I7:I14)</f>
        <v>1577</v>
      </c>
      <c r="J15" s="473">
        <f>SUM(J7:J14)</f>
        <v>1631</v>
      </c>
      <c r="K15" s="423">
        <f t="shared" si="2"/>
        <v>103.42422320862397</v>
      </c>
      <c r="M15" s="1181"/>
    </row>
    <row r="17" spans="1:17" ht="72.75" customHeight="1" x14ac:dyDescent="0.2">
      <c r="A17" s="2233" t="s">
        <v>909</v>
      </c>
      <c r="B17" s="2233"/>
      <c r="C17" s="2233"/>
      <c r="D17" s="2233"/>
      <c r="E17" s="2233"/>
      <c r="F17" s="2233"/>
      <c r="G17" s="2233"/>
      <c r="H17" s="2233"/>
      <c r="I17" s="2233"/>
      <c r="J17" s="2233"/>
      <c r="K17" s="2233"/>
      <c r="L17" s="419"/>
      <c r="M17" s="419"/>
      <c r="N17" s="419"/>
      <c r="O17" s="356"/>
      <c r="P17" s="356"/>
      <c r="Q17" s="356"/>
    </row>
    <row r="18" spans="1:17" ht="48.75" customHeight="1" x14ac:dyDescent="0.2">
      <c r="A18" s="2246" t="s">
        <v>14</v>
      </c>
      <c r="B18" s="2240" t="s">
        <v>221</v>
      </c>
      <c r="C18" s="2217" t="s">
        <v>451</v>
      </c>
      <c r="D18" s="2218"/>
      <c r="E18" s="2219"/>
      <c r="F18" s="2243" t="s">
        <v>500</v>
      </c>
      <c r="G18" s="2244"/>
      <c r="H18" s="2245"/>
      <c r="I18" s="2242" t="s">
        <v>452</v>
      </c>
      <c r="J18" s="2242"/>
      <c r="K18" s="2242"/>
      <c r="L18" s="418"/>
      <c r="M18" s="27"/>
      <c r="N18" s="27"/>
    </row>
    <row r="19" spans="1:17" ht="39.75" customHeight="1" x14ac:dyDescent="0.2">
      <c r="A19" s="2247"/>
      <c r="B19" s="2241"/>
      <c r="C19" s="1400" t="s">
        <v>910</v>
      </c>
      <c r="D19" s="1842" t="s">
        <v>838</v>
      </c>
      <c r="E19" s="778" t="s">
        <v>0</v>
      </c>
      <c r="F19" s="1933" t="s">
        <v>910</v>
      </c>
      <c r="G19" s="1932" t="s">
        <v>838</v>
      </c>
      <c r="H19" s="30" t="s">
        <v>0</v>
      </c>
      <c r="I19" s="1933" t="s">
        <v>910</v>
      </c>
      <c r="J19" s="1932" t="s">
        <v>838</v>
      </c>
      <c r="K19" s="30" t="s">
        <v>0</v>
      </c>
    </row>
    <row r="20" spans="1:17" ht="32.25" customHeight="1" x14ac:dyDescent="0.2">
      <c r="A20" s="781">
        <v>1</v>
      </c>
      <c r="B20" s="1930" t="s">
        <v>107</v>
      </c>
      <c r="C20" s="371">
        <v>4</v>
      </c>
      <c r="D20" s="371">
        <v>2</v>
      </c>
      <c r="E20" s="483">
        <f t="shared" ref="E20:E26" si="4">D20/C20*100</f>
        <v>50</v>
      </c>
      <c r="F20" s="371">
        <v>9</v>
      </c>
      <c r="G20" s="371">
        <v>9</v>
      </c>
      <c r="H20" s="776">
        <v>100</v>
      </c>
      <c r="I20" s="777">
        <v>95</v>
      </c>
      <c r="J20" s="777">
        <v>95</v>
      </c>
      <c r="K20" s="776">
        <f t="shared" ref="K20:K26" si="5">J20/I20*100</f>
        <v>100</v>
      </c>
    </row>
    <row r="21" spans="1:17" ht="32.25" customHeight="1" x14ac:dyDescent="0.2">
      <c r="A21" s="781">
        <v>2</v>
      </c>
      <c r="B21" s="1930" t="s">
        <v>28</v>
      </c>
      <c r="C21" s="371">
        <v>4</v>
      </c>
      <c r="D21" s="1929">
        <v>0</v>
      </c>
      <c r="E21" s="483">
        <f t="shared" si="4"/>
        <v>0</v>
      </c>
      <c r="F21" s="371">
        <v>13</v>
      </c>
      <c r="G21" s="371">
        <v>13</v>
      </c>
      <c r="H21" s="776">
        <v>100</v>
      </c>
      <c r="I21" s="777">
        <v>123</v>
      </c>
      <c r="J21" s="777">
        <v>125</v>
      </c>
      <c r="K21" s="776">
        <f t="shared" si="5"/>
        <v>101.62601626016261</v>
      </c>
    </row>
    <row r="22" spans="1:17" ht="32.25" customHeight="1" x14ac:dyDescent="0.2">
      <c r="A22" s="781">
        <v>3</v>
      </c>
      <c r="B22" s="1930" t="s">
        <v>291</v>
      </c>
      <c r="C22" s="371">
        <v>9</v>
      </c>
      <c r="D22" s="777">
        <v>7</v>
      </c>
      <c r="E22" s="483">
        <f t="shared" si="4"/>
        <v>77.777777777777786</v>
      </c>
      <c r="F22" s="371">
        <v>27</v>
      </c>
      <c r="G22" s="371">
        <v>27</v>
      </c>
      <c r="H22" s="776">
        <v>100</v>
      </c>
      <c r="I22" s="777">
        <v>439</v>
      </c>
      <c r="J22" s="777">
        <v>453</v>
      </c>
      <c r="K22" s="776">
        <f t="shared" si="5"/>
        <v>103.18906605922551</v>
      </c>
    </row>
    <row r="23" spans="1:17" ht="32.25" customHeight="1" x14ac:dyDescent="0.2">
      <c r="A23" s="781">
        <v>4</v>
      </c>
      <c r="B23" s="176" t="s">
        <v>292</v>
      </c>
      <c r="C23" s="371">
        <v>9</v>
      </c>
      <c r="D23" s="777">
        <v>2</v>
      </c>
      <c r="E23" s="483">
        <f t="shared" si="4"/>
        <v>22.222222222222221</v>
      </c>
      <c r="F23" s="371">
        <v>19</v>
      </c>
      <c r="G23" s="371">
        <v>19</v>
      </c>
      <c r="H23" s="776">
        <v>100</v>
      </c>
      <c r="I23" s="777">
        <v>314</v>
      </c>
      <c r="J23" s="777">
        <v>343</v>
      </c>
      <c r="K23" s="776">
        <f t="shared" si="5"/>
        <v>109.23566878980893</v>
      </c>
    </row>
    <row r="24" spans="1:17" ht="32.25" customHeight="1" x14ac:dyDescent="0.2">
      <c r="A24" s="781">
        <v>5</v>
      </c>
      <c r="B24" s="176" t="s">
        <v>156</v>
      </c>
      <c r="C24" s="371">
        <v>9</v>
      </c>
      <c r="D24" s="777">
        <v>1</v>
      </c>
      <c r="E24" s="483">
        <f t="shared" si="4"/>
        <v>11.111111111111111</v>
      </c>
      <c r="F24" s="371">
        <v>29</v>
      </c>
      <c r="G24" s="371">
        <v>29</v>
      </c>
      <c r="H24" s="776">
        <v>100</v>
      </c>
      <c r="I24" s="777">
        <v>418</v>
      </c>
      <c r="J24" s="777">
        <v>425</v>
      </c>
      <c r="K24" s="776">
        <f t="shared" si="5"/>
        <v>101.67464114832536</v>
      </c>
    </row>
    <row r="25" spans="1:17" ht="32.25" customHeight="1" x14ac:dyDescent="0.2">
      <c r="A25" s="781">
        <v>6</v>
      </c>
      <c r="B25" s="176" t="s">
        <v>55</v>
      </c>
      <c r="C25" s="371">
        <v>10</v>
      </c>
      <c r="D25" s="371">
        <v>3</v>
      </c>
      <c r="E25" s="483">
        <f t="shared" si="4"/>
        <v>30</v>
      </c>
      <c r="F25" s="371">
        <v>32</v>
      </c>
      <c r="G25" s="371">
        <v>32</v>
      </c>
      <c r="H25" s="1171">
        <v>100</v>
      </c>
      <c r="I25" s="777">
        <v>513</v>
      </c>
      <c r="J25" s="777">
        <v>523</v>
      </c>
      <c r="K25" s="1171">
        <f t="shared" si="5"/>
        <v>101.94931773879144</v>
      </c>
    </row>
    <row r="26" spans="1:17" ht="32.25" customHeight="1" x14ac:dyDescent="0.2">
      <c r="A26" s="781">
        <v>7</v>
      </c>
      <c r="B26" s="176" t="s">
        <v>103</v>
      </c>
      <c r="C26" s="371">
        <v>5</v>
      </c>
      <c r="D26" s="371">
        <v>1</v>
      </c>
      <c r="E26" s="483">
        <f t="shared" si="4"/>
        <v>20</v>
      </c>
      <c r="F26" s="371">
        <v>16</v>
      </c>
      <c r="G26" s="371">
        <v>16</v>
      </c>
      <c r="H26" s="1171">
        <v>100</v>
      </c>
      <c r="I26" s="777">
        <v>215</v>
      </c>
      <c r="J26" s="777">
        <v>223</v>
      </c>
      <c r="K26" s="1171">
        <f t="shared" si="5"/>
        <v>103.72093023255815</v>
      </c>
    </row>
    <row r="27" spans="1:17" ht="32.25" customHeight="1" x14ac:dyDescent="0.2">
      <c r="A27" s="781">
        <v>8</v>
      </c>
      <c r="B27" s="1931" t="s">
        <v>911</v>
      </c>
      <c r="C27" s="371"/>
      <c r="D27" s="371"/>
      <c r="E27" s="483"/>
      <c r="F27" s="1970">
        <v>1</v>
      </c>
      <c r="G27" s="1970">
        <v>1</v>
      </c>
      <c r="H27" s="1971"/>
      <c r="I27" s="777"/>
      <c r="J27" s="1848"/>
      <c r="K27" s="1928"/>
    </row>
    <row r="28" spans="1:17" ht="32.25" customHeight="1" x14ac:dyDescent="0.2">
      <c r="A28" s="1969">
        <v>9</v>
      </c>
      <c r="B28" s="1715" t="s">
        <v>868</v>
      </c>
      <c r="C28" s="1633">
        <v>0</v>
      </c>
      <c r="D28" s="371">
        <v>9</v>
      </c>
      <c r="E28" s="1633">
        <v>0</v>
      </c>
      <c r="F28" s="1170">
        <v>1</v>
      </c>
      <c r="G28" s="1170">
        <v>1</v>
      </c>
      <c r="H28" s="1172">
        <v>100</v>
      </c>
      <c r="I28" s="1845">
        <v>10</v>
      </c>
      <c r="J28" s="1170">
        <v>23</v>
      </c>
      <c r="K28" s="1845">
        <v>0</v>
      </c>
    </row>
    <row r="29" spans="1:17" ht="32.25" customHeight="1" x14ac:dyDescent="0.2">
      <c r="A29" s="2209" t="s">
        <v>297</v>
      </c>
      <c r="B29" s="2210"/>
      <c r="C29" s="459">
        <f>SUM(C20:C28)</f>
        <v>50</v>
      </c>
      <c r="D29" s="460">
        <f>SUM(D20:D28)</f>
        <v>25</v>
      </c>
      <c r="E29" s="481">
        <f>D29/C29*100</f>
        <v>50</v>
      </c>
      <c r="F29" s="459">
        <f>SUM(F20:F28)</f>
        <v>147</v>
      </c>
      <c r="G29" s="460">
        <f>SUM(G20:G28)</f>
        <v>147</v>
      </c>
      <c r="H29" s="481">
        <f>G29/F29*100</f>
        <v>100</v>
      </c>
      <c r="I29" s="461">
        <f>SUM(I20:I28)</f>
        <v>2127</v>
      </c>
      <c r="J29" s="473">
        <f>SUM(J20:J28)</f>
        <v>2210</v>
      </c>
      <c r="K29" s="733">
        <f>J29/I29*100</f>
        <v>103.90220968500235</v>
      </c>
    </row>
    <row r="31" spans="1:17" ht="20.100000000000001" customHeight="1" x14ac:dyDescent="0.2">
      <c r="A31" s="18"/>
      <c r="B31" s="19"/>
      <c r="C31" s="18"/>
      <c r="D31" s="594"/>
      <c r="E31" s="18"/>
      <c r="F31" s="18"/>
      <c r="G31" s="594"/>
      <c r="H31" s="18"/>
      <c r="I31" s="239"/>
      <c r="J31" s="595"/>
      <c r="K31" s="239"/>
      <c r="L31" s="239"/>
      <c r="M31" s="239"/>
      <c r="N31" s="239"/>
      <c r="O31" s="239"/>
      <c r="P31" s="239"/>
      <c r="Q31" s="18"/>
    </row>
    <row r="32" spans="1:17" x14ac:dyDescent="0.2">
      <c r="A32" s="18"/>
      <c r="B32" s="18"/>
      <c r="C32" s="18"/>
      <c r="D32" s="594"/>
      <c r="E32" s="18"/>
      <c r="F32" s="18"/>
      <c r="G32" s="594"/>
      <c r="H32" s="18"/>
      <c r="I32" s="239"/>
      <c r="J32" s="595"/>
      <c r="K32" s="239"/>
      <c r="L32" s="239"/>
      <c r="M32" s="239"/>
      <c r="N32" s="239"/>
      <c r="O32" s="239"/>
      <c r="P32" s="239"/>
      <c r="Q32" s="18"/>
    </row>
    <row r="33" spans="9:16" x14ac:dyDescent="0.2">
      <c r="I33" s="161"/>
      <c r="J33" s="596"/>
      <c r="K33" s="161"/>
      <c r="L33" s="161"/>
      <c r="M33" s="161"/>
      <c r="N33" s="161"/>
      <c r="O33" s="161"/>
      <c r="P33" s="161"/>
    </row>
  </sheetData>
  <mergeCells count="15">
    <mergeCell ref="A1:K1"/>
    <mergeCell ref="I4:K5"/>
    <mergeCell ref="A15:B15"/>
    <mergeCell ref="A3:A6"/>
    <mergeCell ref="B3:B6"/>
    <mergeCell ref="C3:K3"/>
    <mergeCell ref="A17:K17"/>
    <mergeCell ref="C4:E5"/>
    <mergeCell ref="F4:H5"/>
    <mergeCell ref="A29:B29"/>
    <mergeCell ref="B18:B19"/>
    <mergeCell ref="I18:K18"/>
    <mergeCell ref="F18:H18"/>
    <mergeCell ref="C18:E18"/>
    <mergeCell ref="A18:A19"/>
  </mergeCells>
  <phoneticPr fontId="20" type="noConversion"/>
  <pageMargins left="0.83" right="0.2" top="0.72" bottom="0.84" header="0.5" footer="0.5"/>
  <pageSetup paperSize="9" orientation="landscape" r:id="rId1"/>
  <headerFooter alignWithMargins="0">
    <oddFooter>&amp;C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6"/>
  <sheetViews>
    <sheetView zoomScale="90" zoomScaleNormal="90" workbookViewId="0">
      <selection activeCell="M9" sqref="M9"/>
    </sheetView>
  </sheetViews>
  <sheetFormatPr defaultRowHeight="15" x14ac:dyDescent="0.2"/>
  <cols>
    <col min="1" max="1" width="4.5" customWidth="1"/>
    <col min="2" max="2" width="19.625" customWidth="1"/>
    <col min="3" max="3" width="6.25" customWidth="1"/>
    <col min="4" max="4" width="7.125" customWidth="1"/>
    <col min="5" max="5" width="7.625" customWidth="1"/>
    <col min="6" max="6" width="5.25" customWidth="1"/>
    <col min="7" max="7" width="7.875" customWidth="1"/>
    <col min="8" max="8" width="6.625" customWidth="1"/>
    <col min="9" max="9" width="7.375" customWidth="1"/>
    <col min="10" max="10" width="7.875" customWidth="1"/>
    <col min="11" max="11" width="7" customWidth="1"/>
    <col min="12" max="12" width="6.875" customWidth="1"/>
    <col min="13" max="13" width="8.25" customWidth="1"/>
    <col min="14" max="14" width="7.5" customWidth="1"/>
    <col min="15" max="16" width="7.625" customWidth="1"/>
    <col min="17" max="17" width="6.625" customWidth="1"/>
  </cols>
  <sheetData>
    <row r="1" spans="1:17" s="17" customFormat="1" ht="31.5" customHeight="1" x14ac:dyDescent="0.35">
      <c r="A1" s="2254" t="s">
        <v>839</v>
      </c>
      <c r="B1" s="2254"/>
      <c r="C1" s="2254"/>
      <c r="D1" s="2254"/>
      <c r="E1" s="2254"/>
      <c r="F1" s="2254"/>
      <c r="G1" s="2254"/>
      <c r="H1" s="2254"/>
      <c r="I1" s="2254"/>
      <c r="J1" s="2254"/>
      <c r="K1" s="2254"/>
      <c r="L1" s="2254"/>
      <c r="M1" s="2254"/>
      <c r="N1" s="2254"/>
      <c r="O1" s="2254"/>
      <c r="P1" s="2254"/>
      <c r="Q1" s="2254"/>
    </row>
    <row r="2" spans="1:17" ht="18" x14ac:dyDescent="0.25">
      <c r="A2" s="6"/>
    </row>
    <row r="3" spans="1:17" ht="18" x14ac:dyDescent="0.25">
      <c r="A3" s="8"/>
    </row>
    <row r="4" spans="1:17" ht="45.75" customHeight="1" x14ac:dyDescent="0.2">
      <c r="A4" s="2257" t="s">
        <v>14</v>
      </c>
      <c r="B4" s="2240" t="s">
        <v>38</v>
      </c>
      <c r="C4" s="2243" t="s">
        <v>454</v>
      </c>
      <c r="D4" s="2244"/>
      <c r="E4" s="2244"/>
      <c r="F4" s="2243" t="s">
        <v>456</v>
      </c>
      <c r="G4" s="2244"/>
      <c r="H4" s="2245"/>
      <c r="I4" s="2243" t="s">
        <v>455</v>
      </c>
      <c r="J4" s="2244"/>
      <c r="K4" s="2245"/>
      <c r="L4" s="2243" t="s">
        <v>457</v>
      </c>
      <c r="M4" s="2244"/>
      <c r="N4" s="2245"/>
      <c r="O4" s="2240" t="s">
        <v>199</v>
      </c>
      <c r="P4" s="2240"/>
      <c r="Q4" s="2240"/>
    </row>
    <row r="5" spans="1:17" ht="46.5" customHeight="1" x14ac:dyDescent="0.2">
      <c r="A5" s="2257"/>
      <c r="B5" s="2258"/>
      <c r="C5" s="1400" t="s">
        <v>840</v>
      </c>
      <c r="D5" s="1500" t="s">
        <v>838</v>
      </c>
      <c r="E5" s="30" t="s">
        <v>0</v>
      </c>
      <c r="F5" s="1635" t="s">
        <v>840</v>
      </c>
      <c r="G5" s="1634" t="s">
        <v>838</v>
      </c>
      <c r="H5" s="30" t="s">
        <v>0</v>
      </c>
      <c r="I5" s="1635" t="s">
        <v>840</v>
      </c>
      <c r="J5" s="1634" t="s">
        <v>838</v>
      </c>
      <c r="K5" s="802" t="s">
        <v>0</v>
      </c>
      <c r="L5" s="1635" t="s">
        <v>840</v>
      </c>
      <c r="M5" s="1634" t="s">
        <v>838</v>
      </c>
      <c r="N5" s="802" t="s">
        <v>0</v>
      </c>
      <c r="O5" s="1635" t="s">
        <v>840</v>
      </c>
      <c r="P5" s="1634" t="s">
        <v>838</v>
      </c>
      <c r="Q5" s="802" t="s">
        <v>0</v>
      </c>
    </row>
    <row r="6" spans="1:17" ht="33.75" customHeight="1" x14ac:dyDescent="0.2">
      <c r="A6" s="223">
        <v>1</v>
      </c>
      <c r="B6" s="224" t="s">
        <v>453</v>
      </c>
      <c r="C6" s="226">
        <v>0</v>
      </c>
      <c r="D6" s="225">
        <v>0</v>
      </c>
      <c r="E6" s="227">
        <v>0</v>
      </c>
      <c r="F6" s="357">
        <v>0</v>
      </c>
      <c r="G6" s="357">
        <v>0</v>
      </c>
      <c r="H6" s="357">
        <v>0</v>
      </c>
      <c r="I6" s="226">
        <v>0</v>
      </c>
      <c r="J6" s="357">
        <v>0</v>
      </c>
      <c r="K6" s="226">
        <v>0</v>
      </c>
      <c r="L6" s="226">
        <v>0</v>
      </c>
      <c r="M6" s="357">
        <v>0</v>
      </c>
      <c r="N6" s="226">
        <v>0</v>
      </c>
      <c r="O6" s="226">
        <v>0</v>
      </c>
      <c r="P6" s="226">
        <v>0</v>
      </c>
      <c r="Q6" s="226">
        <v>0</v>
      </c>
    </row>
    <row r="7" spans="1:17" ht="33.75" customHeight="1" x14ac:dyDescent="0.2">
      <c r="A7" s="228">
        <v>2</v>
      </c>
      <c r="B7" s="176" t="s">
        <v>98</v>
      </c>
      <c r="C7" s="229">
        <v>0</v>
      </c>
      <c r="D7" s="229">
        <v>0</v>
      </c>
      <c r="E7" s="232">
        <v>0</v>
      </c>
      <c r="F7" s="1168">
        <v>1</v>
      </c>
      <c r="G7" s="1168">
        <v>1</v>
      </c>
      <c r="H7" s="1193">
        <f>G7/F7*100</f>
        <v>100</v>
      </c>
      <c r="I7" s="230">
        <v>4</v>
      </c>
      <c r="J7" s="1168">
        <v>4</v>
      </c>
      <c r="K7" s="232">
        <v>100</v>
      </c>
      <c r="L7" s="230">
        <v>4</v>
      </c>
      <c r="M7" s="1168">
        <v>4</v>
      </c>
      <c r="N7" s="232">
        <f>M7/L7*100</f>
        <v>100</v>
      </c>
      <c r="O7" s="230">
        <v>0</v>
      </c>
      <c r="P7" s="230">
        <v>0</v>
      </c>
      <c r="Q7" s="230">
        <v>0</v>
      </c>
    </row>
    <row r="8" spans="1:17" ht="33.75" customHeight="1" x14ac:dyDescent="0.2">
      <c r="A8" s="228">
        <v>3</v>
      </c>
      <c r="B8" s="176" t="s">
        <v>101</v>
      </c>
      <c r="C8" s="229">
        <v>2</v>
      </c>
      <c r="D8" s="229">
        <v>0</v>
      </c>
      <c r="E8" s="229">
        <v>0</v>
      </c>
      <c r="F8" s="1168">
        <v>0</v>
      </c>
      <c r="G8" s="1168">
        <v>0</v>
      </c>
      <c r="H8" s="1193"/>
      <c r="I8" s="230">
        <v>6</v>
      </c>
      <c r="J8" s="1168">
        <v>6</v>
      </c>
      <c r="K8" s="232">
        <v>100</v>
      </c>
      <c r="L8" s="230">
        <v>6</v>
      </c>
      <c r="M8" s="1168">
        <v>6</v>
      </c>
      <c r="N8" s="232">
        <f t="shared" ref="N8:N13" si="0">M8/L8*100</f>
        <v>100</v>
      </c>
      <c r="O8" s="230">
        <v>0</v>
      </c>
      <c r="P8" s="230">
        <v>0</v>
      </c>
      <c r="Q8" s="230">
        <v>0</v>
      </c>
    </row>
    <row r="9" spans="1:17" ht="33.75" customHeight="1" x14ac:dyDescent="0.2">
      <c r="A9" s="228">
        <v>4</v>
      </c>
      <c r="B9" s="176" t="s">
        <v>99</v>
      </c>
      <c r="C9" s="230">
        <v>1</v>
      </c>
      <c r="D9" s="230">
        <v>1</v>
      </c>
      <c r="E9" s="1185">
        <f>D9/C9*100</f>
        <v>100</v>
      </c>
      <c r="F9" s="230">
        <v>1</v>
      </c>
      <c r="G9" s="230">
        <v>1</v>
      </c>
      <c r="H9" s="1193">
        <f>G9/F9*100</f>
        <v>100</v>
      </c>
      <c r="I9" s="230">
        <v>24</v>
      </c>
      <c r="J9" s="1168">
        <v>24</v>
      </c>
      <c r="K9" s="232">
        <v>100</v>
      </c>
      <c r="L9" s="230">
        <v>26</v>
      </c>
      <c r="M9" s="1168">
        <v>26</v>
      </c>
      <c r="N9" s="232">
        <f t="shared" si="0"/>
        <v>100</v>
      </c>
      <c r="O9" s="230">
        <v>0</v>
      </c>
      <c r="P9" s="230">
        <v>0</v>
      </c>
      <c r="Q9" s="230">
        <v>0</v>
      </c>
    </row>
    <row r="10" spans="1:17" ht="33.75" customHeight="1" x14ac:dyDescent="0.2">
      <c r="A10" s="228">
        <v>5</v>
      </c>
      <c r="B10" s="176" t="s">
        <v>95</v>
      </c>
      <c r="C10" s="1633">
        <v>0</v>
      </c>
      <c r="D10" s="1168">
        <v>0</v>
      </c>
      <c r="E10" s="1633">
        <v>0</v>
      </c>
      <c r="F10" s="230">
        <v>1</v>
      </c>
      <c r="G10" s="1168">
        <v>1</v>
      </c>
      <c r="H10" s="1193">
        <f>G10/F10*100</f>
        <v>100</v>
      </c>
      <c r="I10" s="230">
        <v>2</v>
      </c>
      <c r="J10" s="1168">
        <v>2</v>
      </c>
      <c r="K10" s="232">
        <v>100</v>
      </c>
      <c r="L10" s="230">
        <v>4</v>
      </c>
      <c r="M10" s="1168">
        <v>3</v>
      </c>
      <c r="N10" s="232">
        <f t="shared" si="0"/>
        <v>75</v>
      </c>
      <c r="O10" s="230">
        <v>1</v>
      </c>
      <c r="P10" s="230">
        <v>0</v>
      </c>
      <c r="Q10" s="1185">
        <f>P10/O10*100</f>
        <v>0</v>
      </c>
    </row>
    <row r="11" spans="1:17" ht="33.75" customHeight="1" x14ac:dyDescent="0.2">
      <c r="A11" s="228">
        <v>6</v>
      </c>
      <c r="B11" s="176" t="s">
        <v>148</v>
      </c>
      <c r="C11" s="230">
        <v>0</v>
      </c>
      <c r="D11" s="230">
        <v>1</v>
      </c>
      <c r="E11" s="230">
        <v>0</v>
      </c>
      <c r="F11" s="230">
        <v>0</v>
      </c>
      <c r="G11" s="229">
        <v>0</v>
      </c>
      <c r="H11" s="1193"/>
      <c r="I11" s="230">
        <v>4</v>
      </c>
      <c r="J11" s="1168">
        <v>4</v>
      </c>
      <c r="K11" s="232">
        <v>100</v>
      </c>
      <c r="L11" s="230">
        <v>4</v>
      </c>
      <c r="M11" s="1168">
        <v>5</v>
      </c>
      <c r="N11" s="232">
        <f t="shared" si="0"/>
        <v>125</v>
      </c>
      <c r="O11" s="230">
        <v>0</v>
      </c>
      <c r="P11" s="230">
        <v>0</v>
      </c>
      <c r="Q11" s="230">
        <v>0</v>
      </c>
    </row>
    <row r="12" spans="1:17" ht="33.75" customHeight="1" x14ac:dyDescent="0.2">
      <c r="A12" s="1186">
        <v>7</v>
      </c>
      <c r="B12" s="373" t="s">
        <v>39</v>
      </c>
      <c r="C12" s="1187">
        <v>0</v>
      </c>
      <c r="D12" s="1169">
        <v>0</v>
      </c>
      <c r="E12" s="1169">
        <v>0</v>
      </c>
      <c r="F12" s="1187">
        <v>0</v>
      </c>
      <c r="G12" s="1188">
        <v>0</v>
      </c>
      <c r="H12" s="1194"/>
      <c r="I12" s="1187">
        <v>3</v>
      </c>
      <c r="J12" s="1169">
        <v>3</v>
      </c>
      <c r="K12" s="237">
        <v>100</v>
      </c>
      <c r="L12" s="1187">
        <v>3</v>
      </c>
      <c r="M12" s="1188">
        <v>3</v>
      </c>
      <c r="N12" s="237">
        <f t="shared" si="0"/>
        <v>100</v>
      </c>
      <c r="O12" s="1187">
        <v>0</v>
      </c>
      <c r="P12" s="1187">
        <v>0</v>
      </c>
      <c r="Q12" s="1187">
        <v>0</v>
      </c>
    </row>
    <row r="13" spans="1:17" ht="33.75" customHeight="1" x14ac:dyDescent="0.2">
      <c r="A13" s="2255" t="s">
        <v>13</v>
      </c>
      <c r="B13" s="2256"/>
      <c r="C13" s="231">
        <f>C6+C7+C8+C9+C10+C11+C12</f>
        <v>3</v>
      </c>
      <c r="D13" s="299">
        <f>D6+D7+D8+D9+D10+D11+D12</f>
        <v>2</v>
      </c>
      <c r="E13" s="246">
        <f>D13/C13*100</f>
        <v>66.666666666666657</v>
      </c>
      <c r="F13" s="245">
        <f>F6+F7+F8+F9+F10+F11+F12</f>
        <v>3</v>
      </c>
      <c r="G13" s="245">
        <f>G6+G7+G8+G9+G10+G11+G12</f>
        <v>3</v>
      </c>
      <c r="H13" s="1195">
        <f>G13/F13*100</f>
        <v>100</v>
      </c>
      <c r="I13" s="231">
        <f>I6+I7+I8+I9+I10+I11+I12</f>
        <v>43</v>
      </c>
      <c r="J13" s="231">
        <f>J6+J7+J8+J9+J10+J11+J12</f>
        <v>43</v>
      </c>
      <c r="K13" s="573">
        <f>J13/I13*100</f>
        <v>100</v>
      </c>
      <c r="L13" s="231">
        <f>L6+L7+L8+L9+L10+L11+L12</f>
        <v>47</v>
      </c>
      <c r="M13" s="231">
        <f>M6+M7+M8+M9+M10+M11+M12</f>
        <v>47</v>
      </c>
      <c r="N13" s="238">
        <f t="shared" si="0"/>
        <v>100</v>
      </c>
      <c r="O13" s="231">
        <f>SUM(O6:O12)</f>
        <v>1</v>
      </c>
      <c r="P13" s="231">
        <f>SUM(P6:P12)</f>
        <v>0</v>
      </c>
      <c r="Q13" s="238">
        <f>P13/O13*100</f>
        <v>0</v>
      </c>
    </row>
    <row r="14" spans="1:17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8" x14ac:dyDescent="0.25">
      <c r="A15" s="9"/>
    </row>
    <row r="16" spans="1:17" ht="18" x14ac:dyDescent="0.25">
      <c r="A16" s="9"/>
    </row>
  </sheetData>
  <mergeCells count="9">
    <mergeCell ref="A1:Q1"/>
    <mergeCell ref="L4:N4"/>
    <mergeCell ref="O4:Q4"/>
    <mergeCell ref="I4:K4"/>
    <mergeCell ref="A13:B13"/>
    <mergeCell ref="A4:A5"/>
    <mergeCell ref="B4:B5"/>
    <mergeCell ref="C4:E4"/>
    <mergeCell ref="F4:H4"/>
  </mergeCells>
  <phoneticPr fontId="20" type="noConversion"/>
  <pageMargins left="0.43" right="0.25" top="0.9" bottom="1" header="0.25" footer="0.2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4</vt:i4>
      </vt:variant>
    </vt:vector>
  </HeadingPairs>
  <TitlesOfParts>
    <vt:vector size="35" baseType="lpstr">
      <vt:lpstr>PL1 BC ĐH ĐẢNG BỘ</vt:lpstr>
      <vt:lpstr>PL 1</vt:lpstr>
      <vt:lpstr>BC TH 03T (PL 2)</vt:lpstr>
      <vt:lpstr>Điều trị 6T</vt:lpstr>
      <vt:lpstr>Dieu tri </vt:lpstr>
      <vt:lpstr>KCB BHYT </vt:lpstr>
      <vt:lpstr>sotret</vt:lpstr>
      <vt:lpstr>tamthan</vt:lpstr>
      <vt:lpstr>phong</vt:lpstr>
      <vt:lpstr>mat</vt:lpstr>
      <vt:lpstr>lao</vt:lpstr>
      <vt:lpstr>ARI</vt:lpstr>
      <vt:lpstr>VSATTP</vt:lpstr>
      <vt:lpstr>PC HIV</vt:lpstr>
      <vt:lpstr>PHCN</vt:lpstr>
      <vt:lpstr>TCMR</vt:lpstr>
      <vt:lpstr>VS moi truong </vt:lpstr>
      <vt:lpstr>y hoc lao dong </vt:lpstr>
      <vt:lpstr>nha hoc duong </vt:lpstr>
      <vt:lpstr>bỏ pc buou co</vt:lpstr>
      <vt:lpstr>BT.nhiem </vt:lpstr>
      <vt:lpstr>bo matuy</vt:lpstr>
      <vt:lpstr>BTN</vt:lpstr>
      <vt:lpstr>BVSK ba me </vt:lpstr>
      <vt:lpstr>BVSK tre em </vt:lpstr>
      <vt:lpstr>KQ KHHGĐ</vt:lpstr>
      <vt:lpstr>mac chet tai bien sk </vt:lpstr>
      <vt:lpstr>chong suy DD</vt:lpstr>
      <vt:lpstr>TV me</vt:lpstr>
      <vt:lpstr>TV me </vt:lpstr>
      <vt:lpstr>Thoi gian BC cac DV</vt:lpstr>
      <vt:lpstr>'BC TH 03T (PL 2)'!Print_Titles</vt:lpstr>
      <vt:lpstr>'Dieu tri '!Print_Titles</vt:lpstr>
      <vt:lpstr>'Điều trị 6T'!Print_Titles</vt:lpstr>
      <vt:lpstr>'PL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</dc:creator>
  <cp:lastModifiedBy>Windows 10 Pro</cp:lastModifiedBy>
  <cp:lastPrinted>2020-04-05T14:28:56Z</cp:lastPrinted>
  <dcterms:created xsi:type="dcterms:W3CDTF">2010-05-14T09:09:25Z</dcterms:created>
  <dcterms:modified xsi:type="dcterms:W3CDTF">2020-04-13T08:01:46Z</dcterms:modified>
</cp:coreProperties>
</file>